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AKCE 2024 - různé\Petřiny\CN a VV\"/>
    </mc:Choice>
  </mc:AlternateContent>
  <xr:revisionPtr revIDLastSave="0" documentId="8_{219A6573-718D-4E4D-9C98-FF9DC1E026E7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Vybavení interiéru" sheetId="12" r:id="rId4"/>
    <sheet name="2 1 Naklady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Vybavení interiéru'!$1:$7</definedName>
    <definedName name="_xlnm.Print_Titles" localSheetId="4">'2 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Vybavení interiéru'!$A$1:$Y$60</definedName>
    <definedName name="_xlnm.Print_Area" localSheetId="4">'2 1 Naklady'!$A$1:$Y$31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2" i="13" l="1"/>
  <c r="G8" i="13"/>
  <c r="I58" i="1" s="1"/>
  <c r="I19" i="1" s="1"/>
  <c r="G9" i="13"/>
  <c r="M9" i="13" s="1"/>
  <c r="I9" i="13"/>
  <c r="K9" i="13"/>
  <c r="O9" i="13"/>
  <c r="O8" i="13" s="1"/>
  <c r="Q9" i="13"/>
  <c r="V9" i="13"/>
  <c r="V8" i="13" s="1"/>
  <c r="G11" i="13"/>
  <c r="M11" i="13" s="1"/>
  <c r="I11" i="13"/>
  <c r="K11" i="13"/>
  <c r="O11" i="13"/>
  <c r="Q11" i="13"/>
  <c r="V11" i="13"/>
  <c r="G13" i="13"/>
  <c r="M13" i="13" s="1"/>
  <c r="I13" i="13"/>
  <c r="K13" i="13"/>
  <c r="O13" i="13"/>
  <c r="Q13" i="13"/>
  <c r="V13" i="13"/>
  <c r="G15" i="13"/>
  <c r="M15" i="13" s="1"/>
  <c r="I15" i="13"/>
  <c r="K15" i="13"/>
  <c r="O15" i="13"/>
  <c r="Q15" i="13"/>
  <c r="V15" i="13"/>
  <c r="G17" i="13"/>
  <c r="I59" i="1" s="1"/>
  <c r="I20" i="1" s="1"/>
  <c r="G18" i="13"/>
  <c r="M18" i="13" s="1"/>
  <c r="M17" i="13" s="1"/>
  <c r="I18" i="13"/>
  <c r="I17" i="13" s="1"/>
  <c r="K18" i="13"/>
  <c r="K17" i="13" s="1"/>
  <c r="O18" i="13"/>
  <c r="O17" i="13" s="1"/>
  <c r="Q18" i="13"/>
  <c r="Q17" i="13" s="1"/>
  <c r="V18" i="13"/>
  <c r="V17" i="13" s="1"/>
  <c r="AE21" i="13"/>
  <c r="F43" i="1" s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6" i="12"/>
  <c r="M16" i="12" s="1"/>
  <c r="I16" i="12"/>
  <c r="K16" i="12"/>
  <c r="O16" i="12"/>
  <c r="Q16" i="12"/>
  <c r="V16" i="12"/>
  <c r="G26" i="12"/>
  <c r="G8" i="12" s="1"/>
  <c r="I26" i="12"/>
  <c r="K26" i="12"/>
  <c r="O26" i="12"/>
  <c r="Q26" i="12"/>
  <c r="V26" i="12"/>
  <c r="G30" i="12"/>
  <c r="I30" i="12"/>
  <c r="K30" i="12"/>
  <c r="M30" i="12"/>
  <c r="O30" i="12"/>
  <c r="Q30" i="12"/>
  <c r="V30" i="12"/>
  <c r="G34" i="12"/>
  <c r="M34" i="12" s="1"/>
  <c r="I34" i="12"/>
  <c r="K34" i="12"/>
  <c r="O34" i="12"/>
  <c r="Q34" i="12"/>
  <c r="V34" i="12"/>
  <c r="G38" i="12"/>
  <c r="M38" i="12" s="1"/>
  <c r="I38" i="12"/>
  <c r="K38" i="12"/>
  <c r="O38" i="12"/>
  <c r="Q38" i="12"/>
  <c r="V38" i="12"/>
  <c r="G42" i="12"/>
  <c r="M42" i="12" s="1"/>
  <c r="I42" i="12"/>
  <c r="K42" i="12"/>
  <c r="O42" i="12"/>
  <c r="Q42" i="12"/>
  <c r="V42" i="12"/>
  <c r="G46" i="12"/>
  <c r="I57" i="1" s="1"/>
  <c r="G47" i="12"/>
  <c r="M47" i="12" s="1"/>
  <c r="I47" i="12"/>
  <c r="I46" i="12" s="1"/>
  <c r="K47" i="12"/>
  <c r="K46" i="12" s="1"/>
  <c r="O47" i="12"/>
  <c r="Q47" i="12"/>
  <c r="V47" i="12"/>
  <c r="V46" i="12" s="1"/>
  <c r="G48" i="12"/>
  <c r="M48" i="12" s="1"/>
  <c r="I48" i="12"/>
  <c r="K48" i="12"/>
  <c r="O48" i="12"/>
  <c r="Q48" i="12"/>
  <c r="V48" i="12"/>
  <c r="AE50" i="12"/>
  <c r="F41" i="1" s="1"/>
  <c r="I18" i="1"/>
  <c r="I16" i="1"/>
  <c r="J28" i="1"/>
  <c r="J26" i="1"/>
  <c r="G38" i="1"/>
  <c r="F38" i="1"/>
  <c r="J23" i="1"/>
  <c r="J24" i="1"/>
  <c r="J25" i="1"/>
  <c r="J27" i="1"/>
  <c r="E24" i="1"/>
  <c r="E26" i="1"/>
  <c r="I56" i="1" l="1"/>
  <c r="G50" i="12"/>
  <c r="Q46" i="12"/>
  <c r="M46" i="12"/>
  <c r="V8" i="12"/>
  <c r="M26" i="12"/>
  <c r="K8" i="12"/>
  <c r="Q8" i="13"/>
  <c r="I8" i="13"/>
  <c r="F40" i="1"/>
  <c r="F42" i="1"/>
  <c r="O8" i="12"/>
  <c r="O46" i="12"/>
  <c r="I8" i="12"/>
  <c r="G21" i="13"/>
  <c r="Q8" i="12"/>
  <c r="F39" i="1"/>
  <c r="K8" i="13"/>
  <c r="M8" i="13"/>
  <c r="AF21" i="13"/>
  <c r="M8" i="12"/>
  <c r="AF50" i="12"/>
  <c r="G43" i="1" l="1"/>
  <c r="H43" i="1" s="1"/>
  <c r="I43" i="1" s="1"/>
  <c r="G42" i="1"/>
  <c r="H42" i="1"/>
  <c r="I42" i="1" s="1"/>
  <c r="G41" i="1"/>
  <c r="H41" i="1" s="1"/>
  <c r="I41" i="1" s="1"/>
  <c r="G39" i="1"/>
  <c r="H39" i="1" s="1"/>
  <c r="H44" i="1" s="1"/>
  <c r="G40" i="1"/>
  <c r="H40" i="1" s="1"/>
  <c r="I40" i="1" s="1"/>
  <c r="F44" i="1"/>
  <c r="I60" i="1"/>
  <c r="I17" i="1"/>
  <c r="I21" i="1" s="1"/>
  <c r="J59" i="1" l="1"/>
  <c r="J57" i="1"/>
  <c r="J56" i="1"/>
  <c r="J58" i="1"/>
  <c r="G44" i="1"/>
  <c r="G25" i="1" s="1"/>
  <c r="A25" i="1" s="1"/>
  <c r="I39" i="1"/>
  <c r="I44" i="1" s="1"/>
  <c r="G23" i="1"/>
  <c r="A23" i="1" s="1"/>
  <c r="G28" i="1" l="1"/>
  <c r="G24" i="1"/>
  <c r="A24" i="1"/>
  <c r="J41" i="1"/>
  <c r="J42" i="1"/>
  <c r="J40" i="1"/>
  <c r="J39" i="1"/>
  <c r="J44" i="1" s="1"/>
  <c r="J43" i="1"/>
  <c r="J60" i="1"/>
  <c r="A26" i="1"/>
  <c r="G26" i="1"/>
  <c r="A27" i="1" l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5C382911-6212-4F5F-AC69-DA80ECF4D03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0253CED-BD2D-4E68-9816-54B5FF9178D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81607BD0-BAD8-4EEC-BEAC-554A57DF0E8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27E5ED0-747F-49C9-8645-00A31246A37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<sst xmlns="http://schemas.openxmlformats.org/spreadsheetml/2006/main" count="402" uniqueCount="171">
  <si>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</si>
  <si>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</si>
  <si>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</si>
  <si>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</si>
  <si>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</si>
  <si>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</si>
  <si>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</si>
  <si>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</si>
  <si>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</si>
  <si>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</si>
  <si>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</si>
  <si>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</si>
  <si>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</si>
  <si>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</si>
  <si>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</si>
  <si>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</si>
  <si>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</si>
  <si>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</si>
  <si>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</si>
  <si>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</si>
  <si>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</si>
  <si>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</si>
  <si>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</si>
  <si>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</si>
  <si>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</si>
  <si>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</si>
  <si>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</si>
  <si>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</si>
  <si>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</si>
  <si>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</si>
  <si>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</si>
  <si>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</si>
  <si>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</si>
  <si>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</si>
  <si>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</si>
  <si>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</si>
  <si>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</si>
  <si>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</si>
  <si>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</si>
  <si>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</si>
  <si>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</si>
  <si>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</si>
  <si>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20220014 B</t>
  </si>
  <si>
    <t xml:space="preserve">ZŠ Petřiny sever, P6 - úprava vstupu </t>
  </si>
  <si>
    <t>Stavba</t>
  </si>
  <si>
    <t>1</t>
  </si>
  <si>
    <t>Vybavení interiéru</t>
  </si>
  <si>
    <t>2</t>
  </si>
  <si>
    <t>Vedlejší a ostatní náklady</t>
  </si>
  <si>
    <t>Celkem za stavbu</t>
  </si>
  <si>
    <t>CZK</t>
  </si>
  <si>
    <t>#POPS</t>
  </si>
  <si>
    <t xml:space="preserve">Popis stavby: 20220014 B - ZŠ Petřiny sever, P6 - úprava vstupu </t>
  </si>
  <si>
    <t>#POPO</t>
  </si>
  <si>
    <t>Popis objektu: 1 - Vybavení interiéru</t>
  </si>
  <si>
    <t>#POPR</t>
  </si>
  <si>
    <t>Popis rozpočtu: 1 - Vybavení interiéru</t>
  </si>
  <si>
    <t>Popis objektu: 2 - Vedlejší a ostatní náklady</t>
  </si>
  <si>
    <t>Popis rozpočtu: 1 - Vedlejší a ostatní náklady</t>
  </si>
  <si>
    <t>Rekapitulace dílů</t>
  </si>
  <si>
    <t>Typ dílu</t>
  </si>
  <si>
    <t>766 A</t>
  </si>
  <si>
    <t xml:space="preserve">Konstrukce truhlářské - atypické prvky 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</si>
  <si>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</si>
  <si>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</si>
  <si>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</si>
  <si>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</si>
  <si>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</si>
  <si>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</si>
  <si>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</si>
  <si>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</si>
  <si>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</si>
  <si>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</si>
  <si>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</si>
  <si>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</si>
  <si>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</si>
  <si>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</si>
  <si>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</si>
  <si>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</si>
  <si>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</si>
  <si>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</si>
  <si>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</si>
  <si>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</si>
  <si>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</si>
  <si>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</si>
  <si>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</si>
  <si>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</si>
  <si>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</si>
  <si>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</si>
  <si>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</si>
  <si>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</si>
  <si>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</si>
  <si>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</si>
  <si>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</si>
  <si>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</si>
  <si>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998766201R00</t>
  </si>
  <si>
    <t>Přesun hmot pro truhlářské konstr., výšky do 6 m</t>
  </si>
  <si>
    <t>RTS 24/ I</t>
  </si>
  <si>
    <t>Indiv</t>
  </si>
  <si>
    <t>Práce</t>
  </si>
  <si>
    <t>Běžná</t>
  </si>
  <si>
    <t>POL1_</t>
  </si>
  <si>
    <t>766001</t>
  </si>
  <si>
    <t>T1 - M+D pult Multiplex borovice tl. 20/40 mm, madla šikmá hrana, uzamykatelné zásuvky+skř, PC,  CCTV</t>
  </si>
  <si>
    <t>kus</t>
  </si>
  <si>
    <t>Vlastní</t>
  </si>
  <si>
    <t>Agregovaná položka</t>
  </si>
  <si>
    <t>POL2_</t>
  </si>
  <si>
    <t>POP</t>
  </si>
  <si>
    <t>uzamykatelné zásuvky +skříň PC CCTV</t>
  </si>
  <si>
    <t>POZN.: PROVÁDĚCÍ DOKUMENTACE SLOUŽÍ JAKO ZADÁNÍ A NENÍ PODKLADEM K VÝROBĚ, PŘESNÉ</t>
  </si>
  <si>
    <t>ROZMĚRY JE NUTNÉ OVĚŘIT NA STAVBĚ A PŘEDLOŽIT VÝROBNÍ DOKUMENTACI KE SCHVÁLENÍ</t>
  </si>
  <si>
    <t>viz PD recepce</t>
  </si>
  <si>
    <t>766002</t>
  </si>
  <si>
    <t>T2 - M+D  sestava ATZP úložných korpusů, rozměr 3,45x0,6x2 m - šatní skříň, kuchyňská skříň s  dřezem - materiál Multiplex Borovice tl. 20 mm</t>
  </si>
  <si>
    <t>kpl</t>
  </si>
  <si>
    <t>viz PD - atypický nábytek</t>
  </si>
  <si>
    <t>766003</t>
  </si>
  <si>
    <t>T3 - M+D výstavní vitrína, rozměr 2,8x0,3x1,9 m, alt 3 moduly, korpus bílý PU lak, záda zrcadlo, dv. vložená, kalené sklo, čepové panty, výškově nastavitelné police</t>
  </si>
  <si>
    <t>766004</t>
  </si>
  <si>
    <t xml:space="preserve">T4 - M+D sklad truhla  úložný korpus 2x, multiplex tl. 20 mm, rozměr 1720x400x600 mm vč. doplňků dle PD </t>
  </si>
  <si>
    <t>766005</t>
  </si>
  <si>
    <t xml:space="preserve">T5 - M+D police -  konzolová,mutliplex tl. 40 mm,  rozměr 1400x300 mm dle PD </t>
  </si>
  <si>
    <t>766006</t>
  </si>
  <si>
    <t xml:space="preserve">T6 - M+D sedák  2x ext.dřevo masiv, rozměr 1800x400 mm, dle PD </t>
  </si>
  <si>
    <t>766007</t>
  </si>
  <si>
    <t>T7 - M+D Info panel  2x otočný oboustranný panel 800x1500 mm, minerální tvrzená vata dle PD</t>
  </si>
  <si>
    <t>799111R01</t>
  </si>
  <si>
    <t xml:space="preserve">Úklid pro provedených pracích </t>
  </si>
  <si>
    <t>799222R03</t>
  </si>
  <si>
    <t xml:space="preserve">Likvidace obalového materiálu </t>
  </si>
  <si>
    <t>SUM</t>
  </si>
  <si>
    <t>Poznámky uchazeče k zadání</t>
  </si>
  <si>
    <t>POPUZIV</t>
  </si>
  <si>
    <t>Pult , multiplex borovice tl. 20/40 mm , olej s tvrdým voskem, dělené korpusy, niky,</t>
  </si>
  <si>
    <t>T2 - sestava atyp úložných korpusů, celkový rozměr 3,45x0,6x2,0 m</t>
  </si>
  <si>
    <t>END</t>
  </si>
  <si>
    <t>NAK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</si>
  <si>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</si>
  <si>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</si>
  <si>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</si>
  <si>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</si>
  <si>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</si>
  <si>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</si>
  <si>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</si>
  <si>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</si>
  <si>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</si>
  <si>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</si>
  <si>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</si>
  <si>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</si>
  <si>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</si>
  <si>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005124010R3</t>
  </si>
  <si>
    <t>Vzorkování a technická dokumentace</t>
  </si>
  <si>
    <t>005241010R</t>
  </si>
  <si>
    <t>Dokumentace  - výrobní pro nábytek a záměčnické prvky</t>
  </si>
  <si>
    <t>POL99_8</t>
  </si>
  <si>
    <t>Městská část Praha 6</t>
  </si>
  <si>
    <t>Čs.armády 601/23</t>
  </si>
  <si>
    <t xml:space="preserve">160 52 </t>
  </si>
  <si>
    <t>Praha 6</t>
  </si>
  <si>
    <t xml:space="preserve">Ing.arch. Jiří Hušek </t>
  </si>
  <si>
    <t>Na okraji 1318/3</t>
  </si>
  <si>
    <t>162 00</t>
  </si>
  <si>
    <t>Hálová Jiřina</t>
  </si>
  <si>
    <t>Položkový rozpočet interiérového vybavení</t>
  </si>
  <si>
    <t>Výrobní PD pro nábytek</t>
  </si>
  <si>
    <t>- šatní skříň - 0,75x0,6x2m</t>
  </si>
  <si>
    <t>- otevřené poličky - 1,5x0,3x0,8m</t>
  </si>
  <si>
    <t>- spodní skríň se zásuvkami - 1,5x0,6x0,9m</t>
  </si>
  <si>
    <t>- kuchyňská skříň pro vestavnou lednici, výsuvný koš, nerez dřez a stojánkovou baterii vč zapojení - 1,2x0,6x0,9m</t>
  </si>
  <si>
    <t>materiál : mulltiplex borovice tl 20 mm, olej s tvrdým voskem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</si>
</sst>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Font="1" applyAlignment="1">
      <alignment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" fontId="16" fillId="0" borderId="45" xfId="0" applyNumberFormat="1" applyFont="1" applyBorder="1" applyAlignment="1">
      <alignment horizontal="left" vertical="top" wrapText="1"/>
    </xf>
    <xf numFmtId="4" fontId="16" fillId="0" borderId="45" xfId="0" applyNumberFormat="1" applyFont="1" applyBorder="1" applyAlignment="1">
      <alignment horizontal="center" vertical="top" shrinkToFit="1"/>
    </xf>
    <xf numFmtId="4" fontId="16" fillId="0" borderId="42" xfId="0" applyNumberFormat="1" applyFont="1" applyBorder="1" applyAlignment="1">
      <alignment horizontal="left" vertical="top" wrapText="1"/>
    </xf>
    <xf numFmtId="4" fontId="16" fillId="0" borderId="42" xfId="0" applyNumberFormat="1" applyFont="1" applyBorder="1" applyAlignment="1">
      <alignment horizontal="center" vertical="top" shrinkToFit="1"/>
    </xf>
    <xf numFmtId="4" fontId="8" fillId="3" borderId="18" xfId="0" applyNumberFormat="1" applyFont="1" applyFill="1" applyBorder="1" applyAlignment="1">
      <alignment horizontal="left" vertical="top" wrapText="1"/>
    </xf>
    <xf numFmtId="4" fontId="8" fillId="3" borderId="18" xfId="0" applyNumberFormat="1" applyFont="1" applyFill="1" applyBorder="1" applyAlignment="1">
      <alignment horizontal="center" vertical="top" shrinkToFit="1"/>
    </xf>
    <xf numFmtId="4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4" fontId="8" fillId="3" borderId="12" xfId="0" applyNumberFormat="1" applyFont="1" applyFill="1" applyBorder="1" applyAlignment="1">
      <alignment horizontal="left" vertical="top" wrapText="1"/>
    </xf>
    <xf numFmtId="4" fontId="8" fillId="3" borderId="12" xfId="0" applyNumberFormat="1" applyFont="1" applyFill="1" applyBorder="1" applyAlignment="1">
      <alignment horizontal="center" vertical="top"/>
    </xf>
    <xf numFmtId="4" fontId="8" fillId="3" borderId="12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7" fillId="0" borderId="18" xfId="0" applyNumberFormat="1" applyFont="1" applyBorder="1" applyAlignment="1">
      <alignment horizontal="left" vertical="top" wrapText="1"/>
    </xf>
    <xf numFmtId="4" fontId="17" fillId="0" borderId="18" xfId="0" applyNumberFormat="1" applyFont="1" applyBorder="1" applyAlignment="1">
      <alignment vertical="top" wrapText="1"/>
    </xf>
    <xf numFmtId="4" fontId="17" fillId="0" borderId="0" xfId="0" applyNumberFormat="1" applyFont="1" applyAlignment="1">
      <alignment horizontal="left" vertical="top" wrapText="1"/>
    </xf>
    <xf numFmtId="4" fontId="17" fillId="0" borderId="0" xfId="0" applyNumberFormat="1" applyFont="1" applyAlignment="1">
      <alignment vertical="top" wrapText="1"/>
    </xf>
    <xf numFmtId="49" fontId="17" fillId="0" borderId="0" xfId="0" applyNumberFormat="1" applyFont="1" applyAlignment="1">
      <alignment horizontal="left" vertical="top" wrapText="1"/>
    </xf>
    <xf numFmtId="49" fontId="17" fillId="0" borderId="0" xfId="0" applyNumberFormat="1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39</v>
      </c>
    </row>
    <row r="2" spans="1:7" ht="57.75" customHeight="1" x14ac:dyDescent="0.25">
      <c r="A2" s="198" t="s">
        <v>40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0" zoomScaleNormal="100" zoomScaleSheetLayoutView="75" workbookViewId="0">
      <selection activeCell="D11" sqref="D1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37</v>
      </c>
      <c r="B1" s="199" t="s">
        <v>164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5">
      <c r="A2" s="2"/>
      <c r="B2" s="78" t="s">
        <v>23</v>
      </c>
      <c r="C2" s="79"/>
      <c r="D2" s="80" t="s">
        <v>42</v>
      </c>
      <c r="E2" s="208" t="s">
        <v>43</v>
      </c>
      <c r="F2" s="209"/>
      <c r="G2" s="209"/>
      <c r="H2" s="209"/>
      <c r="I2" s="209"/>
      <c r="J2" s="210"/>
      <c r="O2" s="1"/>
    </row>
    <row r="3" spans="1:15" ht="27" hidden="1" customHeight="1" x14ac:dyDescent="0.25">
      <c r="A3" s="2"/>
      <c r="B3" s="81"/>
      <c r="C3" s="79"/>
      <c r="D3" s="82"/>
      <c r="E3" s="211"/>
      <c r="F3" s="212"/>
      <c r="G3" s="212"/>
      <c r="H3" s="212"/>
      <c r="I3" s="212"/>
      <c r="J3" s="213"/>
    </row>
    <row r="4" spans="1:15" ht="23.25" customHeight="1" x14ac:dyDescent="0.25">
      <c r="A4" s="2"/>
      <c r="B4" s="83"/>
      <c r="C4" s="84"/>
      <c r="D4" s="85"/>
      <c r="E4" s="219"/>
      <c r="F4" s="219"/>
      <c r="G4" s="219"/>
      <c r="H4" s="219"/>
      <c r="I4" s="219"/>
      <c r="J4" s="220"/>
    </row>
    <row r="5" spans="1:15" ht="24" customHeight="1" x14ac:dyDescent="0.25">
      <c r="A5" s="2"/>
      <c r="B5" s="31" t="s">
        <v>22</v>
      </c>
      <c r="D5" s="221" t="s">
        <v>156</v>
      </c>
      <c r="E5" s="221"/>
      <c r="F5" s="75"/>
      <c r="G5" s="75"/>
      <c r="H5" s="18" t="s">
        <v>41</v>
      </c>
      <c r="I5" s="22"/>
      <c r="J5" s="8"/>
    </row>
    <row r="6" spans="1:15" ht="21.6" customHeight="1" x14ac:dyDescent="0.25">
      <c r="A6" s="2"/>
      <c r="B6" s="28"/>
      <c r="C6" s="54"/>
      <c r="D6" s="222" t="s">
        <v>157</v>
      </c>
      <c r="E6" s="222"/>
      <c r="F6" s="76"/>
      <c r="G6" s="76"/>
      <c r="H6" s="18" t="s">
        <v>35</v>
      </c>
      <c r="I6" s="22"/>
      <c r="J6" s="8"/>
    </row>
    <row r="7" spans="1:15" ht="21" customHeight="1" x14ac:dyDescent="0.25">
      <c r="A7" s="2"/>
      <c r="B7" s="29"/>
      <c r="C7" s="55" t="s">
        <v>158</v>
      </c>
      <c r="D7" s="52" t="s">
        <v>159</v>
      </c>
      <c r="E7" s="77"/>
      <c r="F7" s="56"/>
      <c r="G7" s="56"/>
      <c r="H7" s="24"/>
      <c r="I7" s="23"/>
      <c r="J7" s="34"/>
    </row>
    <row r="8" spans="1:15" ht="24" customHeight="1" x14ac:dyDescent="0.25">
      <c r="A8" s="2"/>
      <c r="B8" s="31" t="s">
        <v>20</v>
      </c>
      <c r="D8" s="221" t="s">
        <v>160</v>
      </c>
      <c r="E8" s="221"/>
      <c r="H8" s="18" t="s">
        <v>41</v>
      </c>
      <c r="I8" s="22"/>
      <c r="J8" s="8"/>
    </row>
    <row r="9" spans="1:15" ht="15.75" customHeight="1" x14ac:dyDescent="0.25">
      <c r="A9" s="2"/>
      <c r="B9" s="2"/>
      <c r="D9" s="222" t="s">
        <v>161</v>
      </c>
      <c r="E9" s="222"/>
      <c r="H9" s="18" t="s">
        <v>35</v>
      </c>
      <c r="I9" s="22"/>
      <c r="J9" s="8"/>
    </row>
    <row r="10" spans="1:15" ht="15.75" customHeight="1" x14ac:dyDescent="0.25">
      <c r="A10" s="2"/>
      <c r="B10" s="35"/>
      <c r="C10" s="55" t="s">
        <v>162</v>
      </c>
      <c r="D10" s="52" t="s">
        <v>159</v>
      </c>
      <c r="E10" s="56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84"/>
      <c r="E11" s="184"/>
      <c r="F11" s="184"/>
      <c r="G11" s="184"/>
      <c r="H11" s="18" t="s">
        <v>41</v>
      </c>
      <c r="I11" s="87"/>
      <c r="J11" s="8"/>
    </row>
    <row r="12" spans="1:15" ht="15.75" customHeight="1" x14ac:dyDescent="0.25">
      <c r="A12" s="2"/>
      <c r="B12" s="28"/>
      <c r="C12" s="54"/>
      <c r="D12" s="87"/>
      <c r="E12" s="87"/>
      <c r="F12" s="87"/>
      <c r="G12" s="87"/>
      <c r="H12" s="18" t="s">
        <v>35</v>
      </c>
      <c r="I12" s="87"/>
      <c r="J12" s="8"/>
    </row>
    <row r="13" spans="1:15" ht="15.75" customHeight="1" x14ac:dyDescent="0.25">
      <c r="A13" s="2"/>
      <c r="B13" s="29"/>
      <c r="C13" s="55"/>
      <c r="D13" s="86"/>
      <c r="E13" s="185"/>
      <c r="F13" s="186"/>
      <c r="G13" s="186"/>
      <c r="H13" s="19"/>
      <c r="I13" s="23"/>
      <c r="J13" s="34"/>
    </row>
    <row r="14" spans="1:15" ht="24" customHeight="1" x14ac:dyDescent="0.25">
      <c r="A14" s="2"/>
      <c r="B14" s="43" t="s">
        <v>21</v>
      </c>
      <c r="C14" s="57"/>
      <c r="D14" s="58" t="s">
        <v>163</v>
      </c>
      <c r="E14" s="59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33</v>
      </c>
      <c r="C15" s="60"/>
      <c r="D15" s="53"/>
      <c r="E15" s="214"/>
      <c r="F15" s="214"/>
      <c r="G15" s="215"/>
      <c r="H15" s="215"/>
      <c r="I15" s="215" t="s">
        <v>30</v>
      </c>
      <c r="J15" s="216"/>
    </row>
    <row r="16" spans="1:15" ht="23.25" customHeight="1" x14ac:dyDescent="0.25">
      <c r="A16" s="140" t="s">
        <v>25</v>
      </c>
      <c r="B16" s="38" t="s">
        <v>25</v>
      </c>
      <c r="C16" s="61"/>
      <c r="D16" s="62"/>
      <c r="E16" s="205"/>
      <c r="F16" s="206"/>
      <c r="G16" s="205"/>
      <c r="H16" s="206"/>
      <c r="I16" s="205">
        <f>SUMIF(F56:F59,A16,I56:I59)+SUMIF(F56:F59,"PSU",I56:I59)</f>
        <v>0</v>
      </c>
      <c r="J16" s="207"/>
    </row>
    <row r="17" spans="1:10" ht="23.25" customHeight="1" x14ac:dyDescent="0.25">
      <c r="A17" s="140" t="s">
        <v>26</v>
      </c>
      <c r="B17" s="38" t="s">
        <v>26</v>
      </c>
      <c r="C17" s="61"/>
      <c r="D17" s="62"/>
      <c r="E17" s="205"/>
      <c r="F17" s="206"/>
      <c r="G17" s="205"/>
      <c r="H17" s="206"/>
      <c r="I17" s="205">
        <f>SUMIF(F56:F59,A17,I56:I59)</f>
        <v>0</v>
      </c>
      <c r="J17" s="207"/>
    </row>
    <row r="18" spans="1:10" ht="23.25" customHeight="1" x14ac:dyDescent="0.25">
      <c r="A18" s="140" t="s">
        <v>27</v>
      </c>
      <c r="B18" s="38" t="s">
        <v>27</v>
      </c>
      <c r="C18" s="61"/>
      <c r="D18" s="62"/>
      <c r="E18" s="205"/>
      <c r="F18" s="206"/>
      <c r="G18" s="205"/>
      <c r="H18" s="206"/>
      <c r="I18" s="205">
        <f>SUMIF(F56:F59,A18,I56:I59)</f>
        <v>0</v>
      </c>
      <c r="J18" s="207"/>
    </row>
    <row r="19" spans="1:10" ht="23.25" customHeight="1" x14ac:dyDescent="0.25">
      <c r="A19" s="140" t="s">
        <v>65</v>
      </c>
      <c r="B19" s="38" t="s">
        <v>28</v>
      </c>
      <c r="C19" s="61"/>
      <c r="D19" s="62"/>
      <c r="E19" s="205"/>
      <c r="F19" s="206"/>
      <c r="G19" s="205"/>
      <c r="H19" s="206"/>
      <c r="I19" s="205">
        <f>SUMIF(F56:F59,A19,I56:I59)</f>
        <v>0</v>
      </c>
      <c r="J19" s="207"/>
    </row>
    <row r="20" spans="1:10" ht="23.25" customHeight="1" x14ac:dyDescent="0.25">
      <c r="A20" s="140" t="s">
        <v>66</v>
      </c>
      <c r="B20" s="38" t="s">
        <v>29</v>
      </c>
      <c r="C20" s="61"/>
      <c r="D20" s="62"/>
      <c r="E20" s="205"/>
      <c r="F20" s="206"/>
      <c r="G20" s="205"/>
      <c r="H20" s="206"/>
      <c r="I20" s="205">
        <f>SUMIF(F56:F59,A20,I56:I59)</f>
        <v>0</v>
      </c>
      <c r="J20" s="207"/>
    </row>
    <row r="21" spans="1:10" ht="23.25" customHeight="1" x14ac:dyDescent="0.25">
      <c r="A21" s="2"/>
      <c r="B21" s="48" t="s">
        <v>30</v>
      </c>
      <c r="C21" s="63"/>
      <c r="D21" s="64"/>
      <c r="E21" s="217"/>
      <c r="F21" s="218"/>
      <c r="G21" s="217"/>
      <c r="H21" s="218"/>
      <c r="I21" s="217">
        <f>SUM(I16:J20)</f>
        <v>0</v>
      </c>
      <c r="J21" s="228"/>
    </row>
    <row r="22" spans="1:10" ht="33" customHeight="1" x14ac:dyDescent="0.25">
      <c r="A22" s="2"/>
      <c r="B22" s="42" t="s">
        <v>34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1"/>
      <c r="D23" s="62"/>
      <c r="E23" s="66">
        <v>12</v>
      </c>
      <c r="F23" s="39" t="s">
        <v>0</v>
      </c>
      <c r="G23" s="226">
        <f>ZakladDPHSniVypocet</f>
        <v>0</v>
      </c>
      <c r="H23" s="227"/>
      <c r="I23" s="227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1"/>
      <c r="D24" s="62"/>
      <c r="E24" s="66">
        <f>SazbaDPH1</f>
        <v>12</v>
      </c>
      <c r="F24" s="39" t="s">
        <v>0</v>
      </c>
      <c r="G24" s="224">
        <f>A23</f>
        <v>0</v>
      </c>
      <c r="H24" s="225"/>
      <c r="I24" s="225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1"/>
      <c r="D25" s="62"/>
      <c r="E25" s="66">
        <v>21</v>
      </c>
      <c r="F25" s="39" t="s">
        <v>0</v>
      </c>
      <c r="G25" s="226">
        <f>ZakladDPHZaklVypocet</f>
        <v>0</v>
      </c>
      <c r="H25" s="227"/>
      <c r="I25" s="227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7"/>
      <c r="D26" s="53"/>
      <c r="E26" s="68">
        <f>SazbaDPH2</f>
        <v>21</v>
      </c>
      <c r="F26" s="30" t="s">
        <v>0</v>
      </c>
      <c r="G26" s="202">
        <f>A25</f>
        <v>0</v>
      </c>
      <c r="H26" s="203"/>
      <c r="I26" s="203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69"/>
      <c r="D27" s="70"/>
      <c r="E27" s="69"/>
      <c r="F27" s="16"/>
      <c r="G27" s="204">
        <f>CenaCelkem-(ZakladDPHSni+DPHSni+ZakladDPHZakl+DPHZakl)</f>
        <v>0</v>
      </c>
      <c r="H27" s="204"/>
      <c r="I27" s="204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24</v>
      </c>
      <c r="C28" s="114"/>
      <c r="D28" s="114"/>
      <c r="E28" s="115"/>
      <c r="F28" s="116"/>
      <c r="G28" s="230">
        <f>ZakladDPHSniVypocet+ZakladDPHZaklVypocet</f>
        <v>0</v>
      </c>
      <c r="H28" s="230"/>
      <c r="I28" s="230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36</v>
      </c>
      <c r="C29" s="118"/>
      <c r="D29" s="118"/>
      <c r="E29" s="118"/>
      <c r="F29" s="119"/>
      <c r="G29" s="229">
        <f>A27</f>
        <v>0</v>
      </c>
      <c r="H29" s="229"/>
      <c r="I29" s="229"/>
      <c r="J29" s="120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3"/>
      <c r="D34" s="231"/>
      <c r="E34" s="232"/>
      <c r="G34" s="233"/>
      <c r="H34" s="234"/>
      <c r="I34" s="234"/>
      <c r="J34" s="25"/>
    </row>
    <row r="35" spans="1:10" ht="12.75" customHeight="1" x14ac:dyDescent="0.25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3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customHeight="1" x14ac:dyDescent="0.25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5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44</v>
      </c>
      <c r="C39" s="235"/>
      <c r="D39" s="235"/>
      <c r="E39" s="235"/>
      <c r="F39" s="100">
        <f>'1 1 Vybavení interiéru'!AE50+'2 1 Naklady'!AE21</f>
        <v>0</v>
      </c>
      <c r="G39" s="101">
        <f>'1 1 Vybavení interiéru'!AF50+'2 1 Naklady'!AF21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5">
      <c r="A40" s="89">
        <v>2</v>
      </c>
      <c r="B40" s="104" t="s">
        <v>45</v>
      </c>
      <c r="C40" s="236" t="s">
        <v>46</v>
      </c>
      <c r="D40" s="236"/>
      <c r="E40" s="236"/>
      <c r="F40" s="105">
        <f>'1 1 Vybavení interiéru'!AE50</f>
        <v>0</v>
      </c>
      <c r="G40" s="106">
        <f>'1 1 Vybavení interiéru'!AF50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customHeight="1" x14ac:dyDescent="0.25">
      <c r="A41" s="89">
        <v>3</v>
      </c>
      <c r="B41" s="108" t="s">
        <v>45</v>
      </c>
      <c r="C41" s="235" t="s">
        <v>46</v>
      </c>
      <c r="D41" s="235"/>
      <c r="E41" s="235"/>
      <c r="F41" s="109">
        <f>'1 1 Vybavení interiéru'!AE50</f>
        <v>0</v>
      </c>
      <c r="G41" s="102">
        <f>'1 1 Vybavení interiéru'!AF50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5">
      <c r="A42" s="89">
        <v>2</v>
      </c>
      <c r="B42" s="104" t="s">
        <v>47</v>
      </c>
      <c r="C42" s="236" t="s">
        <v>48</v>
      </c>
      <c r="D42" s="236"/>
      <c r="E42" s="236"/>
      <c r="F42" s="105">
        <f>'2 1 Naklady'!AE21</f>
        <v>0</v>
      </c>
      <c r="G42" s="106">
        <f>'2 1 Naklady'!AF21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5">
      <c r="A43" s="89">
        <v>3</v>
      </c>
      <c r="B43" s="108" t="s">
        <v>45</v>
      </c>
      <c r="C43" s="235" t="s">
        <v>48</v>
      </c>
      <c r="D43" s="235"/>
      <c r="E43" s="235"/>
      <c r="F43" s="109">
        <f>'2 1 Naklady'!AE21</f>
        <v>0</v>
      </c>
      <c r="G43" s="102">
        <f>'2 1 Naklady'!AF21</f>
        <v>0</v>
      </c>
      <c r="H43" s="102">
        <f>(F43*SazbaDPH1/100)+(G43*SazbaDPH2/100)</f>
        <v>0</v>
      </c>
      <c r="I43" s="102">
        <f>F43+G43+H43</f>
        <v>0</v>
      </c>
      <c r="J43" s="103" t="str">
        <f>IF(CenaCelkemVypocet=0,"",I43/CenaCelkemVypocet*100)</f>
        <v/>
      </c>
    </row>
    <row r="44" spans="1:10" ht="25.5" customHeight="1" x14ac:dyDescent="0.25">
      <c r="A44" s="89"/>
      <c r="B44" s="237" t="s">
        <v>49</v>
      </c>
      <c r="C44" s="238"/>
      <c r="D44" s="238"/>
      <c r="E44" s="239"/>
      <c r="F44" s="110">
        <f>SUMIF(A39:A43,"=1",F39:F43)</f>
        <v>0</v>
      </c>
      <c r="G44" s="111">
        <f>SUMIF(A39:A43,"=1",G39:G43)</f>
        <v>0</v>
      </c>
      <c r="H44" s="111">
        <f>SUMIF(A39:A43,"=1",H39:H43)</f>
        <v>0</v>
      </c>
      <c r="I44" s="111">
        <f>SUMIF(A39:A43,"=1",I39:I43)</f>
        <v>0</v>
      </c>
      <c r="J44" s="112">
        <f>SUMIF(A39:A43,"=1",J39:J43)</f>
        <v>0</v>
      </c>
    </row>
    <row r="46" spans="1:10" x14ac:dyDescent="0.25">
      <c r="A46" t="s">
        <v>51</v>
      </c>
      <c r="B46" t="s">
        <v>52</v>
      </c>
    </row>
    <row r="47" spans="1:10" x14ac:dyDescent="0.25">
      <c r="A47" t="s">
        <v>53</v>
      </c>
      <c r="B47" t="s">
        <v>54</v>
      </c>
    </row>
    <row r="48" spans="1:10" x14ac:dyDescent="0.25">
      <c r="A48" t="s">
        <v>55</v>
      </c>
      <c r="B48" t="s">
        <v>56</v>
      </c>
    </row>
    <row r="49" spans="1:10" x14ac:dyDescent="0.25">
      <c r="A49" t="s">
        <v>53</v>
      </c>
      <c r="B49" t="s">
        <v>57</v>
      </c>
    </row>
    <row r="50" spans="1:10" x14ac:dyDescent="0.25">
      <c r="A50" t="s">
        <v>55</v>
      </c>
      <c r="B50" t="s">
        <v>58</v>
      </c>
    </row>
    <row r="53" spans="1:10" ht="15.6" x14ac:dyDescent="0.3">
      <c r="B53" s="121" t="s">
        <v>59</v>
      </c>
    </row>
    <row r="55" spans="1:10" ht="25.5" customHeight="1" x14ac:dyDescent="0.25">
      <c r="A55" s="123"/>
      <c r="B55" s="126" t="s">
        <v>17</v>
      </c>
      <c r="C55" s="126" t="s">
        <v>5</v>
      </c>
      <c r="D55" s="127"/>
      <c r="E55" s="127"/>
      <c r="F55" s="128" t="s">
        <v>60</v>
      </c>
      <c r="G55" s="128"/>
      <c r="H55" s="128"/>
      <c r="I55" s="128" t="s">
        <v>30</v>
      </c>
      <c r="J55" s="128" t="s">
        <v>0</v>
      </c>
    </row>
    <row r="56" spans="1:10" ht="36.75" customHeight="1" x14ac:dyDescent="0.25">
      <c r="A56" s="124"/>
      <c r="B56" s="129" t="s">
        <v>61</v>
      </c>
      <c r="C56" s="240" t="s">
        <v>62</v>
      </c>
      <c r="D56" s="241"/>
      <c r="E56" s="241"/>
      <c r="F56" s="136" t="s">
        <v>26</v>
      </c>
      <c r="G56" s="137"/>
      <c r="H56" s="137"/>
      <c r="I56" s="137">
        <f>'1 1 Vybavení interiéru'!G8</f>
        <v>0</v>
      </c>
      <c r="J56" s="133" t="str">
        <f>IF(I60=0,"",I56/I60*100)</f>
        <v/>
      </c>
    </row>
    <row r="57" spans="1:10" ht="36.75" customHeight="1" x14ac:dyDescent="0.25">
      <c r="A57" s="124"/>
      <c r="B57" s="129" t="s">
        <v>63</v>
      </c>
      <c r="C57" s="240" t="s">
        <v>64</v>
      </c>
      <c r="D57" s="241"/>
      <c r="E57" s="241"/>
      <c r="F57" s="136" t="s">
        <v>26</v>
      </c>
      <c r="G57" s="137"/>
      <c r="H57" s="137"/>
      <c r="I57" s="137">
        <f>'1 1 Vybavení interiéru'!G46</f>
        <v>0</v>
      </c>
      <c r="J57" s="133" t="str">
        <f>IF(I60=0,"",I57/I60*100)</f>
        <v/>
      </c>
    </row>
    <row r="58" spans="1:10" ht="36.75" customHeight="1" x14ac:dyDescent="0.25">
      <c r="A58" s="124"/>
      <c r="B58" s="129" t="s">
        <v>65</v>
      </c>
      <c r="C58" s="240" t="s">
        <v>28</v>
      </c>
      <c r="D58" s="241"/>
      <c r="E58" s="241"/>
      <c r="F58" s="136" t="s">
        <v>65</v>
      </c>
      <c r="G58" s="137"/>
      <c r="H58" s="137"/>
      <c r="I58" s="137">
        <f>'2 1 Naklady'!G8</f>
        <v>0</v>
      </c>
      <c r="J58" s="133" t="str">
        <f>IF(I60=0,"",I58/I60*100)</f>
        <v/>
      </c>
    </row>
    <row r="59" spans="1:10" ht="36.75" customHeight="1" x14ac:dyDescent="0.25">
      <c r="A59" s="124"/>
      <c r="B59" s="129" t="s">
        <v>66</v>
      </c>
      <c r="C59" s="240" t="s">
        <v>29</v>
      </c>
      <c r="D59" s="241"/>
      <c r="E59" s="241"/>
      <c r="F59" s="136" t="s">
        <v>66</v>
      </c>
      <c r="G59" s="137"/>
      <c r="H59" s="137"/>
      <c r="I59" s="137">
        <f>'2 1 Naklady'!G17</f>
        <v>0</v>
      </c>
      <c r="J59" s="133" t="str">
        <f>IF(I60=0,"",I59/I60*100)</f>
        <v/>
      </c>
    </row>
    <row r="60" spans="1:10" ht="25.5" customHeight="1" x14ac:dyDescent="0.25">
      <c r="A60" s="125"/>
      <c r="B60" s="130" t="s">
        <v>1</v>
      </c>
      <c r="C60" s="131"/>
      <c r="D60" s="132"/>
      <c r="E60" s="132"/>
      <c r="F60" s="138"/>
      <c r="G60" s="139"/>
      <c r="H60" s="139"/>
      <c r="I60" s="139">
        <f>SUM(I56:I59)</f>
        <v>0</v>
      </c>
      <c r="J60" s="134">
        <f>SUM(J56:J59)</f>
        <v>0</v>
      </c>
    </row>
    <row r="61" spans="1:10" x14ac:dyDescent="0.25">
      <c r="F61" s="88"/>
      <c r="G61" s="88"/>
      <c r="H61" s="88"/>
      <c r="I61" s="88"/>
      <c r="J61" s="135"/>
    </row>
    <row r="62" spans="1:10" x14ac:dyDescent="0.25">
      <c r="F62" s="88"/>
      <c r="G62" s="88"/>
      <c r="H62" s="88"/>
      <c r="I62" s="88"/>
      <c r="J62" s="135"/>
    </row>
    <row r="63" spans="1:10" x14ac:dyDescent="0.25">
      <c r="F63" s="88"/>
      <c r="G63" s="88"/>
      <c r="H63" s="88"/>
      <c r="I63" s="88"/>
      <c r="J63" s="135"/>
    </row>
  </sheetData>
  <sheetProtection algorithmName="SHA-512" hashValue="Sp15H660BJCHnOETI/E/tt7oltHUHDKqADwDqV7rNXaFmZYaNpag5477oHlRd8WFPxZY3OFHNVpnbGIooUT2DA==" saltValue="eHUe1XM8aj7Psl5ltRpgq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44:E44"/>
    <mergeCell ref="C56:E56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4:J4"/>
    <mergeCell ref="G16:H16"/>
    <mergeCell ref="G17:H17"/>
    <mergeCell ref="E16:F16"/>
    <mergeCell ref="D5:E5"/>
    <mergeCell ref="D8:E8"/>
    <mergeCell ref="D9:E9"/>
    <mergeCell ref="D6:E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2" t="s">
        <v>6</v>
      </c>
      <c r="B1" s="242"/>
      <c r="C1" s="243"/>
      <c r="D1" s="242"/>
      <c r="E1" s="242"/>
      <c r="F1" s="242"/>
      <c r="G1" s="242"/>
    </row>
    <row r="2" spans="1:7" ht="24.9" customHeight="1" x14ac:dyDescent="0.25">
      <c r="A2" s="50" t="s">
        <v>7</v>
      </c>
      <c r="B2" s="49"/>
      <c r="C2" s="244"/>
      <c r="D2" s="244"/>
      <c r="E2" s="244"/>
      <c r="F2" s="244"/>
      <c r="G2" s="245"/>
    </row>
    <row r="3" spans="1:7" ht="24.9" customHeight="1" x14ac:dyDescent="0.25">
      <c r="A3" s="50" t="s">
        <v>8</v>
      </c>
      <c r="B3" s="49"/>
      <c r="C3" s="244"/>
      <c r="D3" s="244"/>
      <c r="E3" s="244"/>
      <c r="F3" s="244"/>
      <c r="G3" s="245"/>
    </row>
    <row r="4" spans="1:7" ht="24.9" customHeight="1" x14ac:dyDescent="0.25">
      <c r="A4" s="50" t="s">
        <v>9</v>
      </c>
      <c r="B4" s="49"/>
      <c r="C4" s="244"/>
      <c r="D4" s="244"/>
      <c r="E4" s="244"/>
      <c r="F4" s="244"/>
      <c r="G4" s="245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66AEF-F817-48A7-9F26-5FD85A4BDE19}">
  <sheetPr>
    <outlinePr summaryBelow="0"/>
  </sheetPr>
  <dimension ref="A1:BH5000"/>
  <sheetViews>
    <sheetView workbookViewId="0">
      <pane ySplit="7" topLeftCell="A23" activePane="bottomLeft" state="frozen"/>
      <selection pane="bottomLeft" activeCell="C19" sqref="C19:G19"/>
    </sheetView>
  </sheetViews>
  <sheetFormatPr defaultRowHeight="13.2" outlineLevelRow="3" x14ac:dyDescent="0.25"/>
  <cols>
    <col min="1" max="1" width="3.44140625" customWidth="1"/>
    <col min="2" max="2" width="12.6640625" style="122" customWidth="1"/>
    <col min="3" max="3" width="38.33203125" style="122" customWidth="1"/>
    <col min="4" max="4" width="4.88671875" customWidth="1"/>
    <col min="5" max="5" width="8" bestFit="1" customWidth="1"/>
    <col min="6" max="6" width="9.88671875" customWidth="1"/>
    <col min="7" max="7" width="12.77734375" customWidth="1"/>
    <col min="8" max="11" width="0" hidden="1" customWidth="1"/>
    <col min="12" max="12" width="4.77734375" bestFit="1" customWidth="1"/>
    <col min="14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66" t="s">
        <v>6</v>
      </c>
      <c r="B1" s="266"/>
      <c r="C1" s="266"/>
      <c r="D1" s="266"/>
      <c r="E1" s="266"/>
      <c r="F1" s="266"/>
      <c r="G1" s="266"/>
      <c r="AG1" t="s">
        <v>67</v>
      </c>
    </row>
    <row r="2" spans="1:60" ht="25.05" customHeight="1" x14ac:dyDescent="0.25">
      <c r="A2" s="50" t="s">
        <v>7</v>
      </c>
      <c r="B2" s="49" t="s">
        <v>42</v>
      </c>
      <c r="C2" s="267" t="s">
        <v>43</v>
      </c>
      <c r="D2" s="268"/>
      <c r="E2" s="268"/>
      <c r="F2" s="268"/>
      <c r="G2" s="269"/>
      <c r="AG2" t="s">
        <v>68</v>
      </c>
    </row>
    <row r="3" spans="1:60" ht="25.05" customHeight="1" x14ac:dyDescent="0.25">
      <c r="A3" s="50" t="s">
        <v>8</v>
      </c>
      <c r="B3" s="49" t="s">
        <v>45</v>
      </c>
      <c r="C3" s="267" t="s">
        <v>46</v>
      </c>
      <c r="D3" s="268"/>
      <c r="E3" s="268"/>
      <c r="F3" s="268"/>
      <c r="G3" s="269"/>
      <c r="AC3" s="122" t="s">
        <v>68</v>
      </c>
      <c r="AG3" t="s">
        <v>69</v>
      </c>
    </row>
    <row r="4" spans="1:60" ht="25.05" customHeight="1" x14ac:dyDescent="0.25">
      <c r="A4" s="141" t="s">
        <v>9</v>
      </c>
      <c r="B4" s="142" t="s">
        <v>45</v>
      </c>
      <c r="C4" s="270" t="s">
        <v>46</v>
      </c>
      <c r="D4" s="271"/>
      <c r="E4" s="271"/>
      <c r="F4" s="271"/>
      <c r="G4" s="272"/>
      <c r="AG4" t="s">
        <v>70</v>
      </c>
    </row>
    <row r="5" spans="1:60" x14ac:dyDescent="0.25">
      <c r="D5" s="10"/>
    </row>
    <row r="6" spans="1:60" ht="39.6" x14ac:dyDescent="0.25">
      <c r="A6" s="144" t="s">
        <v>71</v>
      </c>
      <c r="B6" s="146" t="s">
        <v>72</v>
      </c>
      <c r="C6" s="146" t="s">
        <v>73</v>
      </c>
      <c r="D6" s="145" t="s">
        <v>74</v>
      </c>
      <c r="E6" s="144" t="s">
        <v>75</v>
      </c>
      <c r="F6" s="143" t="s">
        <v>76</v>
      </c>
      <c r="G6" s="144" t="s">
        <v>30</v>
      </c>
      <c r="H6" s="147" t="s">
        <v>31</v>
      </c>
      <c r="I6" s="147" t="s">
        <v>77</v>
      </c>
      <c r="J6" s="147" t="s">
        <v>32</v>
      </c>
      <c r="K6" s="147" t="s">
        <v>78</v>
      </c>
      <c r="L6" s="147" t="s">
        <v>79</v>
      </c>
      <c r="M6" s="147" t="s">
        <v>80</v>
      </c>
      <c r="N6" s="147" t="s">
        <v>81</v>
      </c>
      <c r="O6" s="147" t="s">
        <v>82</v>
      </c>
      <c r="P6" s="147" t="s">
        <v>83</v>
      </c>
      <c r="Q6" s="147" t="s">
        <v>84</v>
      </c>
      <c r="R6" s="147" t="s">
        <v>85</v>
      </c>
      <c r="S6" s="147" t="s">
        <v>86</v>
      </c>
      <c r="T6" s="147" t="s">
        <v>87</v>
      </c>
      <c r="U6" s="147" t="s">
        <v>88</v>
      </c>
      <c r="V6" s="147" t="s">
        <v>89</v>
      </c>
      <c r="W6" s="147" t="s">
        <v>90</v>
      </c>
      <c r="X6" s="147" t="s">
        <v>91</v>
      </c>
      <c r="Y6" s="147" t="s">
        <v>92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5">
      <c r="A8" s="160" t="s">
        <v>93</v>
      </c>
      <c r="B8" s="161" t="s">
        <v>61</v>
      </c>
      <c r="C8" s="179" t="s">
        <v>62</v>
      </c>
      <c r="D8" s="162"/>
      <c r="E8" s="163"/>
      <c r="F8" s="164"/>
      <c r="G8" s="164">
        <f>SUMIF(AG9:AG45,"&lt;&gt;NOR",G9:G45)</f>
        <v>0</v>
      </c>
      <c r="H8" s="164"/>
      <c r="I8" s="164">
        <f>SUM(I9:I45)</f>
        <v>0</v>
      </c>
      <c r="J8" s="164"/>
      <c r="K8" s="164">
        <f>SUM(K9:K45)</f>
        <v>0</v>
      </c>
      <c r="L8" s="164"/>
      <c r="M8" s="164">
        <f>SUM(M9:M45)</f>
        <v>0</v>
      </c>
      <c r="N8" s="163"/>
      <c r="O8" s="163">
        <f>SUM(O9:O45)</f>
        <v>0</v>
      </c>
      <c r="P8" s="163"/>
      <c r="Q8" s="163">
        <f>SUM(Q9:Q45)</f>
        <v>0</v>
      </c>
      <c r="R8" s="164"/>
      <c r="S8" s="164"/>
      <c r="T8" s="165"/>
      <c r="U8" s="159"/>
      <c r="V8" s="159">
        <f>SUM(V9:V45)</f>
        <v>0</v>
      </c>
      <c r="W8" s="159"/>
      <c r="X8" s="159"/>
      <c r="Y8" s="159"/>
      <c r="AG8" t="s">
        <v>94</v>
      </c>
    </row>
    <row r="9" spans="1:60" outlineLevel="1" x14ac:dyDescent="0.25">
      <c r="A9" s="173">
        <v>1</v>
      </c>
      <c r="B9" s="174" t="s">
        <v>95</v>
      </c>
      <c r="C9" s="187" t="s">
        <v>96</v>
      </c>
      <c r="D9" s="188" t="s">
        <v>0</v>
      </c>
      <c r="E9" s="177">
        <v>2.5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97</v>
      </c>
      <c r="T9" s="178" t="s">
        <v>98</v>
      </c>
      <c r="U9" s="158">
        <v>0</v>
      </c>
      <c r="V9" s="158">
        <f>ROUND(E9*U9,2)</f>
        <v>0</v>
      </c>
      <c r="W9" s="158"/>
      <c r="X9" s="158" t="s">
        <v>99</v>
      </c>
      <c r="Y9" s="158" t="s">
        <v>100</v>
      </c>
      <c r="Z9" s="148"/>
      <c r="AA9" s="148"/>
      <c r="AB9" s="148"/>
      <c r="AC9" s="148"/>
      <c r="AD9" s="148"/>
      <c r="AE9" s="148"/>
      <c r="AF9" s="148"/>
      <c r="AG9" s="148" t="s">
        <v>101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0.399999999999999" outlineLevel="1" x14ac:dyDescent="0.25">
      <c r="A10" s="167">
        <v>2</v>
      </c>
      <c r="B10" s="168" t="s">
        <v>102</v>
      </c>
      <c r="C10" s="189" t="s">
        <v>103</v>
      </c>
      <c r="D10" s="190" t="s">
        <v>104</v>
      </c>
      <c r="E10" s="171">
        <v>1</v>
      </c>
      <c r="F10" s="170"/>
      <c r="G10" s="171">
        <f>ROUND(E10*F10,2)</f>
        <v>0</v>
      </c>
      <c r="H10" s="170"/>
      <c r="I10" s="171">
        <f>ROUND(E10*H10,2)</f>
        <v>0</v>
      </c>
      <c r="J10" s="170"/>
      <c r="K10" s="171">
        <f>ROUND(E10*J10,2)</f>
        <v>0</v>
      </c>
      <c r="L10" s="171">
        <v>21</v>
      </c>
      <c r="M10" s="171">
        <f>G10*(1+L10/100)</f>
        <v>0</v>
      </c>
      <c r="N10" s="169">
        <v>0</v>
      </c>
      <c r="O10" s="169">
        <f>ROUND(E10*N10,2)</f>
        <v>0</v>
      </c>
      <c r="P10" s="169">
        <v>0</v>
      </c>
      <c r="Q10" s="169">
        <f>ROUND(E10*P10,2)</f>
        <v>0</v>
      </c>
      <c r="R10" s="171"/>
      <c r="S10" s="171" t="s">
        <v>105</v>
      </c>
      <c r="T10" s="172" t="s">
        <v>98</v>
      </c>
      <c r="U10" s="158">
        <v>0</v>
      </c>
      <c r="V10" s="158">
        <f>ROUND(E10*U10,2)</f>
        <v>0</v>
      </c>
      <c r="W10" s="158"/>
      <c r="X10" s="158" t="s">
        <v>106</v>
      </c>
      <c r="Y10" s="158" t="s">
        <v>100</v>
      </c>
      <c r="Z10" s="148"/>
      <c r="AA10" s="148"/>
      <c r="AB10" s="148"/>
      <c r="AC10" s="148"/>
      <c r="AD10" s="148"/>
      <c r="AE10" s="148"/>
      <c r="AF10" s="148"/>
      <c r="AG10" s="148" t="s">
        <v>107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5">
      <c r="A11" s="155"/>
      <c r="B11" s="156"/>
      <c r="C11" s="260" t="s">
        <v>134</v>
      </c>
      <c r="D11" s="261"/>
      <c r="E11" s="261"/>
      <c r="F11" s="261"/>
      <c r="G11" s="261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108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3" x14ac:dyDescent="0.25">
      <c r="A12" s="155"/>
      <c r="B12" s="156"/>
      <c r="C12" s="262" t="s">
        <v>109</v>
      </c>
      <c r="D12" s="263"/>
      <c r="E12" s="263"/>
      <c r="F12" s="263"/>
      <c r="G12" s="263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108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3" x14ac:dyDescent="0.25">
      <c r="A13" s="155"/>
      <c r="B13" s="156"/>
      <c r="C13" s="262" t="s">
        <v>110</v>
      </c>
      <c r="D13" s="263"/>
      <c r="E13" s="263"/>
      <c r="F13" s="263"/>
      <c r="G13" s="263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108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3" x14ac:dyDescent="0.25">
      <c r="A14" s="155"/>
      <c r="B14" s="156"/>
      <c r="C14" s="262" t="s">
        <v>111</v>
      </c>
      <c r="D14" s="263"/>
      <c r="E14" s="263"/>
      <c r="F14" s="263"/>
      <c r="G14" s="263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108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3" x14ac:dyDescent="0.25">
      <c r="A15" s="155"/>
      <c r="B15" s="156"/>
      <c r="C15" s="262" t="s">
        <v>112</v>
      </c>
      <c r="D15" s="263"/>
      <c r="E15" s="263"/>
      <c r="F15" s="263"/>
      <c r="G15" s="263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108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30.6" outlineLevel="1" x14ac:dyDescent="0.25">
      <c r="A16" s="167">
        <v>3</v>
      </c>
      <c r="B16" s="168" t="s">
        <v>113</v>
      </c>
      <c r="C16" s="189" t="s">
        <v>114</v>
      </c>
      <c r="D16" s="190" t="s">
        <v>115</v>
      </c>
      <c r="E16" s="171">
        <v>1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69">
        <v>0</v>
      </c>
      <c r="O16" s="169">
        <f>ROUND(E16*N16,2)</f>
        <v>0</v>
      </c>
      <c r="P16" s="169">
        <v>0</v>
      </c>
      <c r="Q16" s="169">
        <f>ROUND(E16*P16,2)</f>
        <v>0</v>
      </c>
      <c r="R16" s="171"/>
      <c r="S16" s="171" t="s">
        <v>105</v>
      </c>
      <c r="T16" s="172" t="s">
        <v>98</v>
      </c>
      <c r="U16" s="158">
        <v>0</v>
      </c>
      <c r="V16" s="158">
        <f>ROUND(E16*U16,2)</f>
        <v>0</v>
      </c>
      <c r="W16" s="158"/>
      <c r="X16" s="158" t="s">
        <v>106</v>
      </c>
      <c r="Y16" s="158" t="s">
        <v>100</v>
      </c>
      <c r="Z16" s="148"/>
      <c r="AA16" s="148"/>
      <c r="AB16" s="148"/>
      <c r="AC16" s="148"/>
      <c r="AD16" s="148"/>
      <c r="AE16" s="148"/>
      <c r="AF16" s="148"/>
      <c r="AG16" s="148" t="s">
        <v>107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5">
      <c r="A17" s="155"/>
      <c r="B17" s="156"/>
      <c r="C17" s="260" t="s">
        <v>135</v>
      </c>
      <c r="D17" s="261"/>
      <c r="E17" s="261"/>
      <c r="F17" s="261"/>
      <c r="G17" s="261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108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3" x14ac:dyDescent="0.25">
      <c r="A18" s="155"/>
      <c r="B18" s="156"/>
      <c r="C18" s="264" t="s">
        <v>166</v>
      </c>
      <c r="D18" s="265"/>
      <c r="E18" s="265"/>
      <c r="F18" s="265"/>
      <c r="G18" s="265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108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3" x14ac:dyDescent="0.25">
      <c r="A19" s="155"/>
      <c r="B19" s="156"/>
      <c r="C19" s="264" t="s">
        <v>167</v>
      </c>
      <c r="D19" s="265"/>
      <c r="E19" s="265"/>
      <c r="F19" s="265"/>
      <c r="G19" s="265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108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3" x14ac:dyDescent="0.25">
      <c r="A20" s="155"/>
      <c r="B20" s="156"/>
      <c r="C20" s="264" t="s">
        <v>168</v>
      </c>
      <c r="D20" s="265"/>
      <c r="E20" s="265"/>
      <c r="F20" s="265"/>
      <c r="G20" s="265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108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3" x14ac:dyDescent="0.25">
      <c r="A21" s="155"/>
      <c r="B21" s="156"/>
      <c r="C21" s="264" t="s">
        <v>169</v>
      </c>
      <c r="D21" s="265"/>
      <c r="E21" s="265"/>
      <c r="F21" s="265"/>
      <c r="G21" s="265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108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13.2" customHeight="1" outlineLevel="3" x14ac:dyDescent="0.25">
      <c r="A22" s="155"/>
      <c r="B22" s="156"/>
      <c r="C22" s="262" t="s">
        <v>170</v>
      </c>
      <c r="D22" s="263"/>
      <c r="E22" s="263"/>
      <c r="F22" s="263"/>
      <c r="G22" s="263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108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3" x14ac:dyDescent="0.25">
      <c r="A23" s="155"/>
      <c r="B23" s="156"/>
      <c r="C23" s="262" t="s">
        <v>110</v>
      </c>
      <c r="D23" s="263"/>
      <c r="E23" s="263"/>
      <c r="F23" s="263"/>
      <c r="G23" s="263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108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3" x14ac:dyDescent="0.25">
      <c r="A24" s="155"/>
      <c r="B24" s="156"/>
      <c r="C24" s="262" t="s">
        <v>111</v>
      </c>
      <c r="D24" s="263"/>
      <c r="E24" s="263"/>
      <c r="F24" s="263"/>
      <c r="G24" s="263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108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3" x14ac:dyDescent="0.25">
      <c r="A25" s="155"/>
      <c r="B25" s="156"/>
      <c r="C25" s="262" t="s">
        <v>116</v>
      </c>
      <c r="D25" s="263"/>
      <c r="E25" s="263"/>
      <c r="F25" s="263"/>
      <c r="G25" s="263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108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30.6" outlineLevel="1" x14ac:dyDescent="0.25">
      <c r="A26" s="167">
        <v>4</v>
      </c>
      <c r="B26" s="168" t="s">
        <v>117</v>
      </c>
      <c r="C26" s="189" t="s">
        <v>118</v>
      </c>
      <c r="D26" s="190" t="s">
        <v>104</v>
      </c>
      <c r="E26" s="171">
        <v>1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69">
        <v>0</v>
      </c>
      <c r="O26" s="169">
        <f>ROUND(E26*N26,2)</f>
        <v>0</v>
      </c>
      <c r="P26" s="169">
        <v>0</v>
      </c>
      <c r="Q26" s="169">
        <f>ROUND(E26*P26,2)</f>
        <v>0</v>
      </c>
      <c r="R26" s="171"/>
      <c r="S26" s="171" t="s">
        <v>105</v>
      </c>
      <c r="T26" s="172" t="s">
        <v>98</v>
      </c>
      <c r="U26" s="158">
        <v>0</v>
      </c>
      <c r="V26" s="158">
        <f>ROUND(E26*U26,2)</f>
        <v>0</v>
      </c>
      <c r="W26" s="158"/>
      <c r="X26" s="158" t="s">
        <v>106</v>
      </c>
      <c r="Y26" s="158" t="s">
        <v>100</v>
      </c>
      <c r="Z26" s="148"/>
      <c r="AA26" s="148"/>
      <c r="AB26" s="148"/>
      <c r="AC26" s="148"/>
      <c r="AD26" s="148"/>
      <c r="AE26" s="148"/>
      <c r="AF26" s="148"/>
      <c r="AG26" s="148" t="s">
        <v>107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5">
      <c r="A27" s="155"/>
      <c r="B27" s="156"/>
      <c r="C27" s="260" t="s">
        <v>110</v>
      </c>
      <c r="D27" s="261"/>
      <c r="E27" s="261"/>
      <c r="F27" s="261"/>
      <c r="G27" s="261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8"/>
      <c r="AA27" s="148"/>
      <c r="AB27" s="148"/>
      <c r="AC27" s="148"/>
      <c r="AD27" s="148"/>
      <c r="AE27" s="148"/>
      <c r="AF27" s="148"/>
      <c r="AG27" s="148" t="s">
        <v>108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3" x14ac:dyDescent="0.25">
      <c r="A28" s="155"/>
      <c r="B28" s="156"/>
      <c r="C28" s="262" t="s">
        <v>111</v>
      </c>
      <c r="D28" s="263"/>
      <c r="E28" s="263"/>
      <c r="F28" s="263"/>
      <c r="G28" s="263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108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3" x14ac:dyDescent="0.25">
      <c r="A29" s="155"/>
      <c r="B29" s="156"/>
      <c r="C29" s="262" t="s">
        <v>116</v>
      </c>
      <c r="D29" s="263"/>
      <c r="E29" s="263"/>
      <c r="F29" s="263"/>
      <c r="G29" s="263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108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0.399999999999999" outlineLevel="1" x14ac:dyDescent="0.25">
      <c r="A30" s="167">
        <v>5</v>
      </c>
      <c r="B30" s="168" t="s">
        <v>119</v>
      </c>
      <c r="C30" s="189" t="s">
        <v>120</v>
      </c>
      <c r="D30" s="190" t="s">
        <v>104</v>
      </c>
      <c r="E30" s="171">
        <v>2</v>
      </c>
      <c r="F30" s="170"/>
      <c r="G30" s="171">
        <f>ROUND(E30*F30,2)</f>
        <v>0</v>
      </c>
      <c r="H30" s="170"/>
      <c r="I30" s="171">
        <f>ROUND(E30*H30,2)</f>
        <v>0</v>
      </c>
      <c r="J30" s="170"/>
      <c r="K30" s="171">
        <f>ROUND(E30*J30,2)</f>
        <v>0</v>
      </c>
      <c r="L30" s="171">
        <v>21</v>
      </c>
      <c r="M30" s="171">
        <f>G30*(1+L30/100)</f>
        <v>0</v>
      </c>
      <c r="N30" s="169">
        <v>0</v>
      </c>
      <c r="O30" s="169">
        <f>ROUND(E30*N30,2)</f>
        <v>0</v>
      </c>
      <c r="P30" s="169">
        <v>0</v>
      </c>
      <c r="Q30" s="169">
        <f>ROUND(E30*P30,2)</f>
        <v>0</v>
      </c>
      <c r="R30" s="171"/>
      <c r="S30" s="171" t="s">
        <v>105</v>
      </c>
      <c r="T30" s="172" t="s">
        <v>98</v>
      </c>
      <c r="U30" s="158">
        <v>0</v>
      </c>
      <c r="V30" s="158">
        <f>ROUND(E30*U30,2)</f>
        <v>0</v>
      </c>
      <c r="W30" s="158"/>
      <c r="X30" s="158" t="s">
        <v>106</v>
      </c>
      <c r="Y30" s="158" t="s">
        <v>100</v>
      </c>
      <c r="Z30" s="148"/>
      <c r="AA30" s="148"/>
      <c r="AB30" s="148"/>
      <c r="AC30" s="148"/>
      <c r="AD30" s="148"/>
      <c r="AE30" s="148"/>
      <c r="AF30" s="148"/>
      <c r="AG30" s="148" t="s">
        <v>107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5">
      <c r="A31" s="155"/>
      <c r="B31" s="156"/>
      <c r="C31" s="260" t="s">
        <v>110</v>
      </c>
      <c r="D31" s="261"/>
      <c r="E31" s="261"/>
      <c r="F31" s="261"/>
      <c r="G31" s="261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108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3" x14ac:dyDescent="0.25">
      <c r="A32" s="155"/>
      <c r="B32" s="156"/>
      <c r="C32" s="262" t="s">
        <v>111</v>
      </c>
      <c r="D32" s="263"/>
      <c r="E32" s="263"/>
      <c r="F32" s="263"/>
      <c r="G32" s="263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108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3" x14ac:dyDescent="0.25">
      <c r="A33" s="155"/>
      <c r="B33" s="156"/>
      <c r="C33" s="262" t="s">
        <v>116</v>
      </c>
      <c r="D33" s="263"/>
      <c r="E33" s="263"/>
      <c r="F33" s="263"/>
      <c r="G33" s="263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108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0.399999999999999" outlineLevel="1" x14ac:dyDescent="0.25">
      <c r="A34" s="167">
        <v>6</v>
      </c>
      <c r="B34" s="168" t="s">
        <v>121</v>
      </c>
      <c r="C34" s="189" t="s">
        <v>122</v>
      </c>
      <c r="D34" s="190" t="s">
        <v>104</v>
      </c>
      <c r="E34" s="171">
        <v>1</v>
      </c>
      <c r="F34" s="170"/>
      <c r="G34" s="171">
        <f>ROUND(E34*F34,2)</f>
        <v>0</v>
      </c>
      <c r="H34" s="170"/>
      <c r="I34" s="171">
        <f>ROUND(E34*H34,2)</f>
        <v>0</v>
      </c>
      <c r="J34" s="170"/>
      <c r="K34" s="171">
        <f>ROUND(E34*J34,2)</f>
        <v>0</v>
      </c>
      <c r="L34" s="171">
        <v>21</v>
      </c>
      <c r="M34" s="171">
        <f>G34*(1+L34/100)</f>
        <v>0</v>
      </c>
      <c r="N34" s="169">
        <v>0</v>
      </c>
      <c r="O34" s="169">
        <f>ROUND(E34*N34,2)</f>
        <v>0</v>
      </c>
      <c r="P34" s="169">
        <v>0</v>
      </c>
      <c r="Q34" s="169">
        <f>ROUND(E34*P34,2)</f>
        <v>0</v>
      </c>
      <c r="R34" s="171"/>
      <c r="S34" s="171" t="s">
        <v>105</v>
      </c>
      <c r="T34" s="172" t="s">
        <v>98</v>
      </c>
      <c r="U34" s="158">
        <v>0</v>
      </c>
      <c r="V34" s="158">
        <f>ROUND(E34*U34,2)</f>
        <v>0</v>
      </c>
      <c r="W34" s="158"/>
      <c r="X34" s="158" t="s">
        <v>106</v>
      </c>
      <c r="Y34" s="158" t="s">
        <v>100</v>
      </c>
      <c r="Z34" s="148"/>
      <c r="AA34" s="148"/>
      <c r="AB34" s="148"/>
      <c r="AC34" s="148"/>
      <c r="AD34" s="148"/>
      <c r="AE34" s="148"/>
      <c r="AF34" s="148"/>
      <c r="AG34" s="148" t="s">
        <v>107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5">
      <c r="A35" s="155"/>
      <c r="B35" s="156"/>
      <c r="C35" s="260" t="s">
        <v>110</v>
      </c>
      <c r="D35" s="261"/>
      <c r="E35" s="261"/>
      <c r="F35" s="261"/>
      <c r="G35" s="261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108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3" x14ac:dyDescent="0.25">
      <c r="A36" s="155"/>
      <c r="B36" s="156"/>
      <c r="C36" s="262" t="s">
        <v>111</v>
      </c>
      <c r="D36" s="263"/>
      <c r="E36" s="263"/>
      <c r="F36" s="263"/>
      <c r="G36" s="263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8"/>
      <c r="AA36" s="148"/>
      <c r="AB36" s="148"/>
      <c r="AC36" s="148"/>
      <c r="AD36" s="148"/>
      <c r="AE36" s="148"/>
      <c r="AF36" s="148"/>
      <c r="AG36" s="148" t="s">
        <v>108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3" x14ac:dyDescent="0.25">
      <c r="A37" s="155"/>
      <c r="B37" s="156"/>
      <c r="C37" s="262" t="s">
        <v>116</v>
      </c>
      <c r="D37" s="263"/>
      <c r="E37" s="263"/>
      <c r="F37" s="263"/>
      <c r="G37" s="263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108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0.399999999999999" outlineLevel="1" x14ac:dyDescent="0.25">
      <c r="A38" s="167">
        <v>7</v>
      </c>
      <c r="B38" s="168" t="s">
        <v>123</v>
      </c>
      <c r="C38" s="189" t="s">
        <v>124</v>
      </c>
      <c r="D38" s="190" t="s">
        <v>104</v>
      </c>
      <c r="E38" s="171">
        <v>2</v>
      </c>
      <c r="F38" s="170"/>
      <c r="G38" s="171">
        <f>ROUND(E38*F38,2)</f>
        <v>0</v>
      </c>
      <c r="H38" s="170"/>
      <c r="I38" s="171">
        <f>ROUND(E38*H38,2)</f>
        <v>0</v>
      </c>
      <c r="J38" s="170"/>
      <c r="K38" s="171">
        <f>ROUND(E38*J38,2)</f>
        <v>0</v>
      </c>
      <c r="L38" s="171">
        <v>21</v>
      </c>
      <c r="M38" s="171">
        <f>G38*(1+L38/100)</f>
        <v>0</v>
      </c>
      <c r="N38" s="169">
        <v>0</v>
      </c>
      <c r="O38" s="169">
        <f>ROUND(E38*N38,2)</f>
        <v>0</v>
      </c>
      <c r="P38" s="169">
        <v>0</v>
      </c>
      <c r="Q38" s="169">
        <f>ROUND(E38*P38,2)</f>
        <v>0</v>
      </c>
      <c r="R38" s="171"/>
      <c r="S38" s="171" t="s">
        <v>105</v>
      </c>
      <c r="T38" s="172" t="s">
        <v>98</v>
      </c>
      <c r="U38" s="158">
        <v>0</v>
      </c>
      <c r="V38" s="158">
        <f>ROUND(E38*U38,2)</f>
        <v>0</v>
      </c>
      <c r="W38" s="158"/>
      <c r="X38" s="158" t="s">
        <v>106</v>
      </c>
      <c r="Y38" s="158" t="s">
        <v>100</v>
      </c>
      <c r="Z38" s="148"/>
      <c r="AA38" s="148"/>
      <c r="AB38" s="148"/>
      <c r="AC38" s="148"/>
      <c r="AD38" s="148"/>
      <c r="AE38" s="148"/>
      <c r="AF38" s="148"/>
      <c r="AG38" s="148" t="s">
        <v>107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2" x14ac:dyDescent="0.25">
      <c r="A39" s="155"/>
      <c r="B39" s="156"/>
      <c r="C39" s="260" t="s">
        <v>110</v>
      </c>
      <c r="D39" s="261"/>
      <c r="E39" s="261"/>
      <c r="F39" s="261"/>
      <c r="G39" s="261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108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3" x14ac:dyDescent="0.25">
      <c r="A40" s="155"/>
      <c r="B40" s="156"/>
      <c r="C40" s="262" t="s">
        <v>111</v>
      </c>
      <c r="D40" s="263"/>
      <c r="E40" s="263"/>
      <c r="F40" s="263"/>
      <c r="G40" s="263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8"/>
      <c r="AA40" s="148"/>
      <c r="AB40" s="148"/>
      <c r="AC40" s="148"/>
      <c r="AD40" s="148"/>
      <c r="AE40" s="148"/>
      <c r="AF40" s="148"/>
      <c r="AG40" s="148" t="s">
        <v>108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25">
      <c r="A41" s="155"/>
      <c r="B41" s="156"/>
      <c r="C41" s="262" t="s">
        <v>116</v>
      </c>
      <c r="D41" s="263"/>
      <c r="E41" s="263"/>
      <c r="F41" s="263"/>
      <c r="G41" s="263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108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0.399999999999999" outlineLevel="1" x14ac:dyDescent="0.25">
      <c r="A42" s="167">
        <v>8</v>
      </c>
      <c r="B42" s="168" t="s">
        <v>125</v>
      </c>
      <c r="C42" s="189" t="s">
        <v>126</v>
      </c>
      <c r="D42" s="190" t="s">
        <v>104</v>
      </c>
      <c r="E42" s="171">
        <v>2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69">
        <v>0</v>
      </c>
      <c r="O42" s="169">
        <f>ROUND(E42*N42,2)</f>
        <v>0</v>
      </c>
      <c r="P42" s="169">
        <v>0</v>
      </c>
      <c r="Q42" s="169">
        <f>ROUND(E42*P42,2)</f>
        <v>0</v>
      </c>
      <c r="R42" s="171"/>
      <c r="S42" s="171" t="s">
        <v>105</v>
      </c>
      <c r="T42" s="172" t="s">
        <v>98</v>
      </c>
      <c r="U42" s="158">
        <v>0</v>
      </c>
      <c r="V42" s="158">
        <f>ROUND(E42*U42,2)</f>
        <v>0</v>
      </c>
      <c r="W42" s="158"/>
      <c r="X42" s="158" t="s">
        <v>106</v>
      </c>
      <c r="Y42" s="158" t="s">
        <v>100</v>
      </c>
      <c r="Z42" s="148"/>
      <c r="AA42" s="148"/>
      <c r="AB42" s="148"/>
      <c r="AC42" s="148"/>
      <c r="AD42" s="148"/>
      <c r="AE42" s="148"/>
      <c r="AF42" s="148"/>
      <c r="AG42" s="148" t="s">
        <v>107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2" x14ac:dyDescent="0.25">
      <c r="A43" s="155"/>
      <c r="B43" s="156"/>
      <c r="C43" s="260" t="s">
        <v>110</v>
      </c>
      <c r="D43" s="261"/>
      <c r="E43" s="261"/>
      <c r="F43" s="261"/>
      <c r="G43" s="261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108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3" x14ac:dyDescent="0.25">
      <c r="A44" s="155"/>
      <c r="B44" s="156"/>
      <c r="C44" s="262" t="s">
        <v>111</v>
      </c>
      <c r="D44" s="263"/>
      <c r="E44" s="263"/>
      <c r="F44" s="263"/>
      <c r="G44" s="263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108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3" x14ac:dyDescent="0.25">
      <c r="A45" s="155"/>
      <c r="B45" s="156"/>
      <c r="C45" s="262" t="s">
        <v>116</v>
      </c>
      <c r="D45" s="263"/>
      <c r="E45" s="263"/>
      <c r="F45" s="263"/>
      <c r="G45" s="263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108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x14ac:dyDescent="0.25">
      <c r="A46" s="160" t="s">
        <v>93</v>
      </c>
      <c r="B46" s="161" t="s">
        <v>63</v>
      </c>
      <c r="C46" s="191" t="s">
        <v>64</v>
      </c>
      <c r="D46" s="192"/>
      <c r="E46" s="164"/>
      <c r="F46" s="164"/>
      <c r="G46" s="164">
        <f>SUMIF(AG47:AG48,"&lt;&gt;NOR",G47:G48)</f>
        <v>0</v>
      </c>
      <c r="H46" s="164"/>
      <c r="I46" s="164">
        <f>SUM(I47:I48)</f>
        <v>0</v>
      </c>
      <c r="J46" s="164"/>
      <c r="K46" s="164">
        <f>SUM(K47:K48)</f>
        <v>0</v>
      </c>
      <c r="L46" s="164"/>
      <c r="M46" s="164">
        <f>SUM(M47:M48)</f>
        <v>0</v>
      </c>
      <c r="N46" s="163"/>
      <c r="O46" s="163">
        <f>SUM(O47:O48)</f>
        <v>0</v>
      </c>
      <c r="P46" s="163"/>
      <c r="Q46" s="163">
        <f>SUM(Q47:Q48)</f>
        <v>0</v>
      </c>
      <c r="R46" s="164"/>
      <c r="S46" s="164"/>
      <c r="T46" s="165"/>
      <c r="U46" s="159"/>
      <c r="V46" s="159">
        <f>SUM(V47:V48)</f>
        <v>0</v>
      </c>
      <c r="W46" s="159"/>
      <c r="X46" s="159"/>
      <c r="Y46" s="159"/>
      <c r="AG46" t="s">
        <v>94</v>
      </c>
    </row>
    <row r="47" spans="1:60" outlineLevel="1" x14ac:dyDescent="0.25">
      <c r="A47" s="173">
        <v>9</v>
      </c>
      <c r="B47" s="174" t="s">
        <v>127</v>
      </c>
      <c r="C47" s="187" t="s">
        <v>128</v>
      </c>
      <c r="D47" s="188" t="s">
        <v>115</v>
      </c>
      <c r="E47" s="177">
        <v>1</v>
      </c>
      <c r="F47" s="176"/>
      <c r="G47" s="177">
        <f>ROUND(E47*F47,2)</f>
        <v>0</v>
      </c>
      <c r="H47" s="176"/>
      <c r="I47" s="177">
        <f>ROUND(E47*H47,2)</f>
        <v>0</v>
      </c>
      <c r="J47" s="176"/>
      <c r="K47" s="177">
        <f>ROUND(E47*J47,2)</f>
        <v>0</v>
      </c>
      <c r="L47" s="177">
        <v>21</v>
      </c>
      <c r="M47" s="177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7"/>
      <c r="S47" s="177" t="s">
        <v>105</v>
      </c>
      <c r="T47" s="178" t="s">
        <v>98</v>
      </c>
      <c r="U47" s="158">
        <v>0</v>
      </c>
      <c r="V47" s="158">
        <f>ROUND(E47*U47,2)</f>
        <v>0</v>
      </c>
      <c r="W47" s="158"/>
      <c r="X47" s="158" t="s">
        <v>99</v>
      </c>
      <c r="Y47" s="158" t="s">
        <v>100</v>
      </c>
      <c r="Z47" s="148"/>
      <c r="AA47" s="148"/>
      <c r="AB47" s="148"/>
      <c r="AC47" s="148"/>
      <c r="AD47" s="148"/>
      <c r="AE47" s="148"/>
      <c r="AF47" s="148"/>
      <c r="AG47" s="148" t="s">
        <v>101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5">
      <c r="A48" s="167">
        <v>10</v>
      </c>
      <c r="B48" s="168" t="s">
        <v>129</v>
      </c>
      <c r="C48" s="189" t="s">
        <v>130</v>
      </c>
      <c r="D48" s="190" t="s">
        <v>115</v>
      </c>
      <c r="E48" s="171">
        <v>1</v>
      </c>
      <c r="F48" s="170"/>
      <c r="G48" s="171">
        <f>ROUND(E48*F48,2)</f>
        <v>0</v>
      </c>
      <c r="H48" s="170"/>
      <c r="I48" s="171">
        <f>ROUND(E48*H48,2)</f>
        <v>0</v>
      </c>
      <c r="J48" s="170"/>
      <c r="K48" s="171">
        <f>ROUND(E48*J48,2)</f>
        <v>0</v>
      </c>
      <c r="L48" s="171">
        <v>21</v>
      </c>
      <c r="M48" s="171">
        <f>G48*(1+L48/100)</f>
        <v>0</v>
      </c>
      <c r="N48" s="169">
        <v>0</v>
      </c>
      <c r="O48" s="169">
        <f>ROUND(E48*N48,2)</f>
        <v>0</v>
      </c>
      <c r="P48" s="169">
        <v>0</v>
      </c>
      <c r="Q48" s="169">
        <f>ROUND(E48*P48,2)</f>
        <v>0</v>
      </c>
      <c r="R48" s="171"/>
      <c r="S48" s="171" t="s">
        <v>105</v>
      </c>
      <c r="T48" s="172" t="s">
        <v>98</v>
      </c>
      <c r="U48" s="158">
        <v>0</v>
      </c>
      <c r="V48" s="158">
        <f>ROUND(E48*U48,2)</f>
        <v>0</v>
      </c>
      <c r="W48" s="158"/>
      <c r="X48" s="158" t="s">
        <v>99</v>
      </c>
      <c r="Y48" s="158" t="s">
        <v>100</v>
      </c>
      <c r="Z48" s="148"/>
      <c r="AA48" s="148"/>
      <c r="AB48" s="148"/>
      <c r="AC48" s="148"/>
      <c r="AD48" s="148"/>
      <c r="AE48" s="148"/>
      <c r="AF48" s="148"/>
      <c r="AG48" s="148" t="s">
        <v>101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33" x14ac:dyDescent="0.25">
      <c r="A49" s="3"/>
      <c r="B49" s="4"/>
      <c r="C49" s="193"/>
      <c r="D49" s="194"/>
      <c r="E49" s="150"/>
      <c r="F49" s="150"/>
      <c r="G49" s="150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v>12</v>
      </c>
      <c r="AF49">
        <v>21</v>
      </c>
      <c r="AG49" t="s">
        <v>79</v>
      </c>
    </row>
    <row r="50" spans="1:33" x14ac:dyDescent="0.25">
      <c r="A50" s="151"/>
      <c r="B50" s="152" t="s">
        <v>30</v>
      </c>
      <c r="C50" s="181"/>
      <c r="D50" s="153"/>
      <c r="E50" s="154"/>
      <c r="F50" s="154"/>
      <c r="G50" s="166">
        <f>G8+G46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f>SUMIF(L7:L48,AE49,G7:G48)</f>
        <v>0</v>
      </c>
      <c r="AF50">
        <f>SUMIF(L7:L48,AF49,G7:G48)</f>
        <v>0</v>
      </c>
      <c r="AG50" t="s">
        <v>131</v>
      </c>
    </row>
    <row r="51" spans="1:33" x14ac:dyDescent="0.25">
      <c r="A51" s="3"/>
      <c r="B51" s="4"/>
      <c r="C51" s="180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5">
      <c r="A52" s="3"/>
      <c r="B52" s="4"/>
      <c r="C52" s="180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5">
      <c r="A53" s="246" t="s">
        <v>132</v>
      </c>
      <c r="B53" s="246"/>
      <c r="C53" s="247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33" x14ac:dyDescent="0.25">
      <c r="A54" s="248"/>
      <c r="B54" s="249"/>
      <c r="C54" s="250"/>
      <c r="D54" s="249"/>
      <c r="E54" s="249"/>
      <c r="F54" s="249"/>
      <c r="G54" s="251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G54" t="s">
        <v>133</v>
      </c>
    </row>
    <row r="55" spans="1:33" x14ac:dyDescent="0.25">
      <c r="A55" s="252"/>
      <c r="B55" s="253"/>
      <c r="C55" s="254"/>
      <c r="D55" s="253"/>
      <c r="E55" s="253"/>
      <c r="F55" s="253"/>
      <c r="G55" s="255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5">
      <c r="A56" s="252"/>
      <c r="B56" s="253"/>
      <c r="C56" s="254"/>
      <c r="D56" s="253"/>
      <c r="E56" s="253"/>
      <c r="F56" s="253"/>
      <c r="G56" s="255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33" x14ac:dyDescent="0.25">
      <c r="A57" s="252"/>
      <c r="B57" s="253"/>
      <c r="C57" s="254"/>
      <c r="D57" s="253"/>
      <c r="E57" s="253"/>
      <c r="F57" s="253"/>
      <c r="G57" s="255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33" x14ac:dyDescent="0.25">
      <c r="A58" s="256"/>
      <c r="B58" s="257"/>
      <c r="C58" s="258"/>
      <c r="D58" s="257"/>
      <c r="E58" s="257"/>
      <c r="F58" s="257"/>
      <c r="G58" s="259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33" x14ac:dyDescent="0.25">
      <c r="A59" s="3"/>
      <c r="B59" s="4"/>
      <c r="C59" s="180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33" x14ac:dyDescent="0.25">
      <c r="C60" s="182"/>
      <c r="D60" s="10"/>
      <c r="AG60" t="s">
        <v>136</v>
      </c>
    </row>
    <row r="61" spans="1:33" x14ac:dyDescent="0.25">
      <c r="D61" s="10"/>
    </row>
    <row r="62" spans="1:33" x14ac:dyDescent="0.25">
      <c r="D62" s="10"/>
    </row>
    <row r="63" spans="1:33" x14ac:dyDescent="0.25">
      <c r="D63" s="10"/>
    </row>
    <row r="64" spans="1:33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dj4ds/aiFZv+1GfRTxJ0eBFHwvPfofIHqX//TXK4CAP5IflMjxye1/o05PzrxkgaEvmzX9ODrc+8OSIMpEeG/A==" saltValue="l3bbR/kpiBxQb5015ASOLA==" spinCount="100000" sheet="1" objects="1" scenarios="1"/>
  <mergeCells count="35">
    <mergeCell ref="C33:G33"/>
    <mergeCell ref="C35:G35"/>
    <mergeCell ref="C45:G45"/>
    <mergeCell ref="C37:G37"/>
    <mergeCell ref="C39:G39"/>
    <mergeCell ref="C40:G40"/>
    <mergeCell ref="C41:G41"/>
    <mergeCell ref="C43:G43"/>
    <mergeCell ref="C44:G44"/>
    <mergeCell ref="C27:G27"/>
    <mergeCell ref="C28:G28"/>
    <mergeCell ref="C29:G29"/>
    <mergeCell ref="C31:G31"/>
    <mergeCell ref="C32:G32"/>
    <mergeCell ref="A1:G1"/>
    <mergeCell ref="C2:G2"/>
    <mergeCell ref="C3:G3"/>
    <mergeCell ref="C4:G4"/>
    <mergeCell ref="C15:G15"/>
    <mergeCell ref="A53:C53"/>
    <mergeCell ref="A54:G58"/>
    <mergeCell ref="C11:G11"/>
    <mergeCell ref="C12:G12"/>
    <mergeCell ref="C13:G13"/>
    <mergeCell ref="C14:G14"/>
    <mergeCell ref="C21:G21"/>
    <mergeCell ref="C17:G17"/>
    <mergeCell ref="C18:G18"/>
    <mergeCell ref="C19:G19"/>
    <mergeCell ref="C20:G20"/>
    <mergeCell ref="C36:G36"/>
    <mergeCell ref="C22:G22"/>
    <mergeCell ref="C23:G23"/>
    <mergeCell ref="C24:G24"/>
    <mergeCell ref="C25:G2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3BE86-E232-4500-A4AA-061EE56ED5BA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4" sqref="C14:G14"/>
    </sheetView>
  </sheetViews>
  <sheetFormatPr defaultRowHeight="13.2" outlineLevelRow="2" x14ac:dyDescent="0.25"/>
  <cols>
    <col min="1" max="1" width="3.44140625" customWidth="1"/>
    <col min="2" max="2" width="12.6640625" style="122" customWidth="1"/>
    <col min="3" max="3" width="38.33203125" style="122" customWidth="1"/>
    <col min="4" max="4" width="4.88671875" customWidth="1"/>
    <col min="5" max="5" width="8" bestFit="1" customWidth="1"/>
    <col min="6" max="6" width="9.88671875" customWidth="1"/>
    <col min="7" max="7" width="12.77734375" customWidth="1"/>
    <col min="8" max="11" width="0" hidden="1" customWidth="1"/>
    <col min="12" max="12" width="4.77734375" bestFit="1" customWidth="1"/>
    <col min="14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66" t="s">
        <v>6</v>
      </c>
      <c r="B1" s="266"/>
      <c r="C1" s="266"/>
      <c r="D1" s="266"/>
      <c r="E1" s="266"/>
      <c r="F1" s="266"/>
      <c r="G1" s="266"/>
      <c r="AG1" t="s">
        <v>67</v>
      </c>
    </row>
    <row r="2" spans="1:60" ht="25.05" customHeight="1" x14ac:dyDescent="0.25">
      <c r="A2" s="50" t="s">
        <v>7</v>
      </c>
      <c r="B2" s="49" t="s">
        <v>42</v>
      </c>
      <c r="C2" s="267" t="s">
        <v>43</v>
      </c>
      <c r="D2" s="268"/>
      <c r="E2" s="268"/>
      <c r="F2" s="268"/>
      <c r="G2" s="269"/>
      <c r="AG2" t="s">
        <v>68</v>
      </c>
    </row>
    <row r="3" spans="1:60" ht="25.05" customHeight="1" x14ac:dyDescent="0.25">
      <c r="A3" s="50" t="s">
        <v>8</v>
      </c>
      <c r="B3" s="49" t="s">
        <v>47</v>
      </c>
      <c r="C3" s="267" t="s">
        <v>48</v>
      </c>
      <c r="D3" s="268"/>
      <c r="E3" s="268"/>
      <c r="F3" s="268"/>
      <c r="G3" s="269"/>
      <c r="AC3" s="122" t="s">
        <v>137</v>
      </c>
      <c r="AG3" t="s">
        <v>69</v>
      </c>
    </row>
    <row r="4" spans="1:60" ht="25.05" customHeight="1" x14ac:dyDescent="0.25">
      <c r="A4" s="141" t="s">
        <v>9</v>
      </c>
      <c r="B4" s="142" t="s">
        <v>45</v>
      </c>
      <c r="C4" s="270" t="s">
        <v>48</v>
      </c>
      <c r="D4" s="271"/>
      <c r="E4" s="271"/>
      <c r="F4" s="271"/>
      <c r="G4" s="272"/>
      <c r="AG4" t="s">
        <v>70</v>
      </c>
    </row>
    <row r="5" spans="1:60" x14ac:dyDescent="0.25">
      <c r="D5" s="10"/>
    </row>
    <row r="6" spans="1:60" ht="39.6" x14ac:dyDescent="0.25">
      <c r="A6" s="144" t="s">
        <v>71</v>
      </c>
      <c r="B6" s="146" t="s">
        <v>72</v>
      </c>
      <c r="C6" s="146" t="s">
        <v>73</v>
      </c>
      <c r="D6" s="145" t="s">
        <v>74</v>
      </c>
      <c r="E6" s="144" t="s">
        <v>75</v>
      </c>
      <c r="F6" s="143" t="s">
        <v>76</v>
      </c>
      <c r="G6" s="144" t="s">
        <v>30</v>
      </c>
      <c r="H6" s="147" t="s">
        <v>31</v>
      </c>
      <c r="I6" s="147" t="s">
        <v>77</v>
      </c>
      <c r="J6" s="147" t="s">
        <v>32</v>
      </c>
      <c r="K6" s="147" t="s">
        <v>78</v>
      </c>
      <c r="L6" s="147" t="s">
        <v>79</v>
      </c>
      <c r="M6" s="147" t="s">
        <v>80</v>
      </c>
      <c r="N6" s="147" t="s">
        <v>81</v>
      </c>
      <c r="O6" s="147" t="s">
        <v>82</v>
      </c>
      <c r="P6" s="147" t="s">
        <v>83</v>
      </c>
      <c r="Q6" s="147" t="s">
        <v>84</v>
      </c>
      <c r="R6" s="147" t="s">
        <v>85</v>
      </c>
      <c r="S6" s="147" t="s">
        <v>86</v>
      </c>
      <c r="T6" s="147" t="s">
        <v>87</v>
      </c>
      <c r="U6" s="147" t="s">
        <v>88</v>
      </c>
      <c r="V6" s="147" t="s">
        <v>89</v>
      </c>
      <c r="W6" s="147" t="s">
        <v>90</v>
      </c>
      <c r="X6" s="147" t="s">
        <v>91</v>
      </c>
      <c r="Y6" s="147" t="s">
        <v>92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5">
      <c r="A8" s="160" t="s">
        <v>93</v>
      </c>
      <c r="B8" s="161" t="s">
        <v>65</v>
      </c>
      <c r="C8" s="179" t="s">
        <v>28</v>
      </c>
      <c r="D8" s="162"/>
      <c r="E8" s="163"/>
      <c r="F8" s="164"/>
      <c r="G8" s="164">
        <f>SUMIF(AG9:AG16,"&lt;&gt;NOR",G9:G16)</f>
        <v>0</v>
      </c>
      <c r="H8" s="164"/>
      <c r="I8" s="164">
        <f>SUM(I9:I16)</f>
        <v>0</v>
      </c>
      <c r="J8" s="164"/>
      <c r="K8" s="164">
        <f>SUM(K9:K16)</f>
        <v>0</v>
      </c>
      <c r="L8" s="164"/>
      <c r="M8" s="164">
        <f>SUM(M9:M16)</f>
        <v>0</v>
      </c>
      <c r="N8" s="163"/>
      <c r="O8" s="163">
        <f>SUM(O9:O16)</f>
        <v>0</v>
      </c>
      <c r="P8" s="163"/>
      <c r="Q8" s="163">
        <f>SUM(Q9:Q16)</f>
        <v>0</v>
      </c>
      <c r="R8" s="164"/>
      <c r="S8" s="164"/>
      <c r="T8" s="165"/>
      <c r="U8" s="159"/>
      <c r="V8" s="159">
        <f>SUM(V9:V16)</f>
        <v>0</v>
      </c>
      <c r="W8" s="159"/>
      <c r="X8" s="159"/>
      <c r="Y8" s="159"/>
      <c r="AG8" t="s">
        <v>94</v>
      </c>
    </row>
    <row r="9" spans="1:60" outlineLevel="1" x14ac:dyDescent="0.25">
      <c r="A9" s="167">
        <v>1</v>
      </c>
      <c r="B9" s="168" t="s">
        <v>138</v>
      </c>
      <c r="C9" s="189" t="s">
        <v>139</v>
      </c>
      <c r="D9" s="190" t="s">
        <v>140</v>
      </c>
      <c r="E9" s="171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9">
        <v>0</v>
      </c>
      <c r="O9" s="169">
        <f>ROUND(E9*N9,2)</f>
        <v>0</v>
      </c>
      <c r="P9" s="169">
        <v>0</v>
      </c>
      <c r="Q9" s="169">
        <f>ROUND(E9*P9,2)</f>
        <v>0</v>
      </c>
      <c r="R9" s="171"/>
      <c r="S9" s="171" t="s">
        <v>97</v>
      </c>
      <c r="T9" s="172" t="s">
        <v>98</v>
      </c>
      <c r="U9" s="158">
        <v>0</v>
      </c>
      <c r="V9" s="158">
        <f>ROUND(E9*U9,2)</f>
        <v>0</v>
      </c>
      <c r="W9" s="158"/>
      <c r="X9" s="158" t="s">
        <v>141</v>
      </c>
      <c r="Y9" s="158" t="s">
        <v>100</v>
      </c>
      <c r="Z9" s="148"/>
      <c r="AA9" s="148"/>
      <c r="AB9" s="148"/>
      <c r="AC9" s="148"/>
      <c r="AD9" s="148"/>
      <c r="AE9" s="148"/>
      <c r="AF9" s="148"/>
      <c r="AG9" s="148" t="s">
        <v>142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5">
      <c r="A10" s="155"/>
      <c r="B10" s="156"/>
      <c r="C10" s="260" t="s">
        <v>143</v>
      </c>
      <c r="D10" s="261"/>
      <c r="E10" s="261"/>
      <c r="F10" s="261"/>
      <c r="G10" s="261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108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67">
        <v>2</v>
      </c>
      <c r="B11" s="168" t="s">
        <v>144</v>
      </c>
      <c r="C11" s="189" t="s">
        <v>145</v>
      </c>
      <c r="D11" s="190" t="s">
        <v>140</v>
      </c>
      <c r="E11" s="171">
        <v>1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9">
        <v>0</v>
      </c>
      <c r="O11" s="169">
        <f>ROUND(E11*N11,2)</f>
        <v>0</v>
      </c>
      <c r="P11" s="169">
        <v>0</v>
      </c>
      <c r="Q11" s="169">
        <f>ROUND(E11*P11,2)</f>
        <v>0</v>
      </c>
      <c r="R11" s="171"/>
      <c r="S11" s="171" t="s">
        <v>97</v>
      </c>
      <c r="T11" s="172" t="s">
        <v>98</v>
      </c>
      <c r="U11" s="158">
        <v>0</v>
      </c>
      <c r="V11" s="158">
        <f>ROUND(E11*U11,2)</f>
        <v>0</v>
      </c>
      <c r="W11" s="158"/>
      <c r="X11" s="158" t="s">
        <v>141</v>
      </c>
      <c r="Y11" s="158" t="s">
        <v>100</v>
      </c>
      <c r="Z11" s="148"/>
      <c r="AA11" s="148"/>
      <c r="AB11" s="148"/>
      <c r="AC11" s="148"/>
      <c r="AD11" s="148"/>
      <c r="AE11" s="148"/>
      <c r="AF11" s="148"/>
      <c r="AG11" s="148" t="s">
        <v>146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31.2" outlineLevel="2" x14ac:dyDescent="0.25">
      <c r="A12" s="155"/>
      <c r="B12" s="156"/>
      <c r="C12" s="260" t="s">
        <v>147</v>
      </c>
      <c r="D12" s="261"/>
      <c r="E12" s="261"/>
      <c r="F12" s="261"/>
      <c r="G12" s="261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108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3" t="str">
        <f>C12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67">
        <v>3</v>
      </c>
      <c r="B13" s="168" t="s">
        <v>148</v>
      </c>
      <c r="C13" s="189" t="s">
        <v>149</v>
      </c>
      <c r="D13" s="190" t="s">
        <v>140</v>
      </c>
      <c r="E13" s="171">
        <v>1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9">
        <v>0</v>
      </c>
      <c r="O13" s="169">
        <f>ROUND(E13*N13,2)</f>
        <v>0</v>
      </c>
      <c r="P13" s="169">
        <v>0</v>
      </c>
      <c r="Q13" s="169">
        <f>ROUND(E13*P13,2)</f>
        <v>0</v>
      </c>
      <c r="R13" s="171"/>
      <c r="S13" s="171" t="s">
        <v>97</v>
      </c>
      <c r="T13" s="172" t="s">
        <v>98</v>
      </c>
      <c r="U13" s="158">
        <v>0</v>
      </c>
      <c r="V13" s="158">
        <f>ROUND(E13*U13,2)</f>
        <v>0</v>
      </c>
      <c r="W13" s="158"/>
      <c r="X13" s="158" t="s">
        <v>141</v>
      </c>
      <c r="Y13" s="158" t="s">
        <v>100</v>
      </c>
      <c r="Z13" s="148"/>
      <c r="AA13" s="148"/>
      <c r="AB13" s="148"/>
      <c r="AC13" s="148"/>
      <c r="AD13" s="148"/>
      <c r="AE13" s="148"/>
      <c r="AF13" s="148"/>
      <c r="AG13" s="148" t="s">
        <v>142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5">
      <c r="A14" s="155"/>
      <c r="B14" s="156"/>
      <c r="C14" s="260" t="s">
        <v>150</v>
      </c>
      <c r="D14" s="261"/>
      <c r="E14" s="261"/>
      <c r="F14" s="261"/>
      <c r="G14" s="261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108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67">
        <v>4</v>
      </c>
      <c r="B15" s="168" t="s">
        <v>151</v>
      </c>
      <c r="C15" s="189" t="s">
        <v>152</v>
      </c>
      <c r="D15" s="190" t="s">
        <v>140</v>
      </c>
      <c r="E15" s="171">
        <v>1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69">
        <v>0</v>
      </c>
      <c r="O15" s="169">
        <f>ROUND(E15*N15,2)</f>
        <v>0</v>
      </c>
      <c r="P15" s="169">
        <v>0</v>
      </c>
      <c r="Q15" s="169">
        <f>ROUND(E15*P15,2)</f>
        <v>0</v>
      </c>
      <c r="R15" s="171"/>
      <c r="S15" s="171" t="s">
        <v>105</v>
      </c>
      <c r="T15" s="172" t="s">
        <v>98</v>
      </c>
      <c r="U15" s="158">
        <v>0</v>
      </c>
      <c r="V15" s="158">
        <f>ROUND(E15*U15,2)</f>
        <v>0</v>
      </c>
      <c r="W15" s="158"/>
      <c r="X15" s="158" t="s">
        <v>141</v>
      </c>
      <c r="Y15" s="158" t="s">
        <v>100</v>
      </c>
      <c r="Z15" s="148"/>
      <c r="AA15" s="148"/>
      <c r="AB15" s="148"/>
      <c r="AC15" s="148"/>
      <c r="AD15" s="148"/>
      <c r="AE15" s="148"/>
      <c r="AF15" s="148"/>
      <c r="AG15" s="148" t="s">
        <v>142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5">
      <c r="A16" s="155"/>
      <c r="B16" s="156"/>
      <c r="C16" s="260" t="s">
        <v>150</v>
      </c>
      <c r="D16" s="261"/>
      <c r="E16" s="261"/>
      <c r="F16" s="261"/>
      <c r="G16" s="261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108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5">
      <c r="A17" s="160" t="s">
        <v>93</v>
      </c>
      <c r="B17" s="161" t="s">
        <v>66</v>
      </c>
      <c r="C17" s="191" t="s">
        <v>29</v>
      </c>
      <c r="D17" s="192"/>
      <c r="E17" s="164"/>
      <c r="F17" s="164"/>
      <c r="G17" s="164">
        <f>SUMIF(AG18:AG19,"&lt;&gt;NOR",G18:G19)</f>
        <v>0</v>
      </c>
      <c r="H17" s="164"/>
      <c r="I17" s="164">
        <f>SUM(I18:I19)</f>
        <v>0</v>
      </c>
      <c r="J17" s="164"/>
      <c r="K17" s="164">
        <f>SUM(K18:K19)</f>
        <v>0</v>
      </c>
      <c r="L17" s="164"/>
      <c r="M17" s="164">
        <f>SUM(M18:M19)</f>
        <v>0</v>
      </c>
      <c r="N17" s="163"/>
      <c r="O17" s="163">
        <f>SUM(O18:O19)</f>
        <v>0</v>
      </c>
      <c r="P17" s="163"/>
      <c r="Q17" s="163">
        <f>SUM(Q18:Q19)</f>
        <v>0</v>
      </c>
      <c r="R17" s="164"/>
      <c r="S17" s="164"/>
      <c r="T17" s="165"/>
      <c r="U17" s="159"/>
      <c r="V17" s="159">
        <f>SUM(V18:V19)</f>
        <v>0</v>
      </c>
      <c r="W17" s="159"/>
      <c r="X17" s="159"/>
      <c r="Y17" s="159"/>
      <c r="AG17" t="s">
        <v>94</v>
      </c>
    </row>
    <row r="18" spans="1:60" outlineLevel="1" x14ac:dyDescent="0.25">
      <c r="A18" s="167">
        <v>5</v>
      </c>
      <c r="B18" s="168" t="s">
        <v>153</v>
      </c>
      <c r="C18" s="189" t="s">
        <v>154</v>
      </c>
      <c r="D18" s="190" t="s">
        <v>140</v>
      </c>
      <c r="E18" s="171">
        <v>1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69">
        <v>0</v>
      </c>
      <c r="O18" s="169">
        <f>ROUND(E18*N18,2)</f>
        <v>0</v>
      </c>
      <c r="P18" s="169">
        <v>0</v>
      </c>
      <c r="Q18" s="169">
        <f>ROUND(E18*P18,2)</f>
        <v>0</v>
      </c>
      <c r="R18" s="171"/>
      <c r="S18" s="171" t="s">
        <v>97</v>
      </c>
      <c r="T18" s="172" t="s">
        <v>98</v>
      </c>
      <c r="U18" s="158">
        <v>0</v>
      </c>
      <c r="V18" s="158">
        <f>ROUND(E18*U18,2)</f>
        <v>0</v>
      </c>
      <c r="W18" s="158"/>
      <c r="X18" s="158" t="s">
        <v>141</v>
      </c>
      <c r="Y18" s="158" t="s">
        <v>100</v>
      </c>
      <c r="Z18" s="148"/>
      <c r="AA18" s="148"/>
      <c r="AB18" s="148"/>
      <c r="AC18" s="148"/>
      <c r="AD18" s="148"/>
      <c r="AE18" s="148"/>
      <c r="AF18" s="148"/>
      <c r="AG18" s="148" t="s">
        <v>155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5">
      <c r="A19" s="155"/>
      <c r="B19" s="156"/>
      <c r="C19" s="260" t="s">
        <v>165</v>
      </c>
      <c r="D19" s="261"/>
      <c r="E19" s="261"/>
      <c r="F19" s="261"/>
      <c r="G19" s="261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108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5">
      <c r="A20" s="3"/>
      <c r="B20" s="4"/>
      <c r="C20" s="193"/>
      <c r="D20" s="194"/>
      <c r="E20" s="150"/>
      <c r="F20" s="150"/>
      <c r="G20" s="150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79</v>
      </c>
    </row>
    <row r="21" spans="1:60" x14ac:dyDescent="0.25">
      <c r="A21" s="151"/>
      <c r="B21" s="152" t="s">
        <v>30</v>
      </c>
      <c r="C21" s="195"/>
      <c r="D21" s="196"/>
      <c r="E21" s="197"/>
      <c r="F21" s="197"/>
      <c r="G21" s="166">
        <f>G8+G17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131</v>
      </c>
    </row>
    <row r="22" spans="1:60" x14ac:dyDescent="0.25">
      <c r="A22" s="3"/>
      <c r="B22" s="4"/>
      <c r="C22" s="193"/>
      <c r="D22" s="194"/>
      <c r="E22" s="150"/>
      <c r="F22" s="150"/>
      <c r="G22" s="150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5">
      <c r="A23" s="3"/>
      <c r="B23" s="4"/>
      <c r="C23" s="180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60" x14ac:dyDescent="0.25">
      <c r="A24" s="246" t="s">
        <v>132</v>
      </c>
      <c r="B24" s="246"/>
      <c r="C24" s="247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5">
      <c r="A25" s="248"/>
      <c r="B25" s="249"/>
      <c r="C25" s="250"/>
      <c r="D25" s="249"/>
      <c r="E25" s="249"/>
      <c r="F25" s="249"/>
      <c r="G25" s="25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G25" t="s">
        <v>133</v>
      </c>
    </row>
    <row r="26" spans="1:60" x14ac:dyDescent="0.25">
      <c r="A26" s="252"/>
      <c r="B26" s="253"/>
      <c r="C26" s="254"/>
      <c r="D26" s="253"/>
      <c r="E26" s="253"/>
      <c r="F26" s="253"/>
      <c r="G26" s="255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252"/>
      <c r="B27" s="253"/>
      <c r="C27" s="254"/>
      <c r="D27" s="253"/>
      <c r="E27" s="253"/>
      <c r="F27" s="253"/>
      <c r="G27" s="25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252"/>
      <c r="B28" s="253"/>
      <c r="C28" s="254"/>
      <c r="D28" s="253"/>
      <c r="E28" s="253"/>
      <c r="F28" s="253"/>
      <c r="G28" s="25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256"/>
      <c r="B29" s="257"/>
      <c r="C29" s="258"/>
      <c r="D29" s="257"/>
      <c r="E29" s="257"/>
      <c r="F29" s="257"/>
      <c r="G29" s="25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A30" s="3"/>
      <c r="B30" s="4"/>
      <c r="C30" s="180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C31" s="182"/>
      <c r="D31" s="10"/>
      <c r="AG31" t="s">
        <v>136</v>
      </c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ltVmN62AvAnZs5DUtUBNokr5gLd8fz/Die4a8E3fC999mluuLQMZFDtBjKZ/784rv9oNaPGowUBxxNrTBgKNow==" saltValue="uWLWUkB8sAzXPDAjJJki2w==" spinCount="100000" sheet="1" objects="1" scenarios="1"/>
  <mergeCells count="11">
    <mergeCell ref="A1:G1"/>
    <mergeCell ref="C2:G2"/>
    <mergeCell ref="C3:G3"/>
    <mergeCell ref="C4:G4"/>
    <mergeCell ref="A24:C24"/>
    <mergeCell ref="A25:G29"/>
    <mergeCell ref="C10:G10"/>
    <mergeCell ref="C12:G12"/>
    <mergeCell ref="C14:G14"/>
    <mergeCell ref="C16:G16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1 Vybavení interiéru</vt:lpstr>
      <vt:lpstr>2 1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Vybavení interiéru'!Názvy_tisku</vt:lpstr>
      <vt:lpstr>'2 1 Naklady'!Názvy_tisku</vt:lpstr>
      <vt:lpstr>oadresa</vt:lpstr>
      <vt:lpstr>Stavba!Objednatel</vt:lpstr>
      <vt:lpstr>Stavba!Objekt</vt:lpstr>
      <vt:lpstr>'1 1 Vybavení interiéru'!Oblast_tisku</vt:lpstr>
      <vt:lpstr>'2 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Honc</dc:creator>
  <cp:lastModifiedBy>Tomáš Honc</cp:lastModifiedBy>
  <cp:lastPrinted>2019-03-19T12:27:02Z</cp:lastPrinted>
  <dcterms:created xsi:type="dcterms:W3CDTF">2009-04-08T07:15:50Z</dcterms:created>
  <dcterms:modified xsi:type="dcterms:W3CDTF">2024-03-25T19:18:34Z</dcterms:modified>
</cp:coreProperties>
</file>